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1035" windowWidth="15600" windowHeight="6330" tabRatio="789" activeTab="5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24" i="7" l="1"/>
  <c r="O24" i="7"/>
  <c r="N24" i="7"/>
  <c r="M24" i="7"/>
  <c r="L24" i="7"/>
  <c r="K24" i="7"/>
  <c r="J24" i="7"/>
  <c r="I24" i="7"/>
  <c r="H24" i="7"/>
  <c r="F24" i="7"/>
  <c r="P23" i="7"/>
  <c r="O23" i="7"/>
  <c r="N23" i="7"/>
  <c r="M23" i="7"/>
  <c r="L23" i="7"/>
  <c r="K23" i="7"/>
  <c r="J23" i="7"/>
  <c r="I23" i="7"/>
  <c r="H23" i="7"/>
  <c r="F23" i="7"/>
  <c r="P22" i="7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<sst xmlns="http://schemas.openxmlformats.org/spreadsheetml/2006/main" count="1372" uniqueCount="678">
  <si>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</si>
  <si>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</si>
  <si>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</si>
  <si>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</si>
  <si>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</si>
  <si>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</si>
  <si>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</si>
  <si>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</si>
  <si>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</si>
  <si>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</si>
  <si>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</si>
  <si>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</si>
  <si>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</si>
  <si>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</si>
  <si>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</si>
  <si>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</si>
  <si>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</si>
  <si>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</si>
  <si>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</si>
  <si>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</si>
  <si>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</si>
  <si>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</si>
  <si>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</si>
  <si>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</si>
  <si>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</si>
  <si>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</si>
  <si>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</si>
  <si>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</si>
  <si>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</si>
  <si>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</si>
  <si>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</si>
  <si>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</si>
  <si>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</si>
  <si>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</si>
  <si>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</si>
  <si>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</si>
  <si>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</si>
  <si>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</si>
  <si>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</si>
  <si>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</si>
  <si>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</si>
  <si>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</si>
  <si>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</si>
  <si>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</si>
  <si>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</si>
  <si>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</si>
  <si>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</si>
  <si>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</si>
  <si>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</si>
  <si>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</si>
  <si>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</si>
  <si>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</si>
  <si>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</si>
  <si>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</si>
  <si>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</si>
  <si>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</si>
  <si>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</si>
  <si>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</si>
  <si>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</si>
  <si>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</si>
  <si>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</si>
  <si>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</si>
  <si>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</si>
  <si>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</si>
  <si>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</si>
  <si>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</si>
  <si>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</si>
  <si>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</si>
  <si>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</si>
  <si>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</si>
  <si>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</si>
  <si>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</si>
  <si>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</si>
  <si>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</si>
  <si>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</si>
  <si>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</si>
  <si>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</si>
  <si>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</si>
  <si>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</si>
  <si>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</si>
  <si>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</si>
  <si>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</si>
  <si>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</si>
  <si>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</si>
  <si>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</si>
  <si>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</si>
  <si>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</si>
  <si>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</si>
  <si>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</si>
  <si>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</si>
  <si>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</si>
  <si>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</si>
  <si>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</si>
  <si>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</si>
  <si>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</si>
  <si>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</si>
  <si>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</si>
  <si>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</si>
  <si>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</si>
  <si>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</si>
  <si>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</si>
  <si>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</si>
  <si>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</si>
  <si>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</si>
  <si>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</si>
  <si>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</si>
  <si>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</si>
  <si>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</si>
  <si>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</si>
  <si>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</si>
  <si>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</si>
  <si>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</si>
  <si>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</si>
  <si>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</si>
  <si>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</si>
  <si>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</si>
  <si>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</si>
  <si>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</si>
  <si>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</si>
  <si>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</si>
  <si>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</si>
  <si>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</si>
  <si>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</si>
  <si>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</si>
  <si>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</si>
  <si>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</si>
  <si>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</si>
  <si>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</si>
  <si>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</si>
  <si>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</si>
  <si>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</si>
  <si>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</si>
  <si>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</si>
  <si>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</si>
  <si>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</si>
  <si>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</si>
  <si>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</si>
  <si>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</si>
  <si>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</si>
  <si>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</si>
  <si>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</si>
  <si>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</si>
  <si>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</si>
  <si>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</si>
  <si>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</si>
  <si>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</si>
  <si>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</si>
  <si>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</si>
  <si>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</si>
  <si>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</si>
  <si>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</si>
  <si>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</si>
  <si>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</si>
  <si>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</si>
  <si>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</si>
  <si>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</si>
  <si>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</si>
  <si>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</si>
  <si>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</si>
  <si>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</si>
  <si>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</si>
  <si>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</si>
  <si>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</si>
  <si>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</si>
  <si>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</si>
  <si>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</si>
  <si>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</si>
  <si>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</si>
  <si>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</si>
  <si>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</si>
  <si>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</si>
  <si>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</si>
  <si>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</si>
  <si>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</si>
  <si>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</si>
  <si>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</si>
  <si>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</si>
  <si>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</si>
  <si>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</si>
  <si>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</si>
  <si>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</si>
  <si>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</si>
  <si>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</si>
  <si>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</si>
  <si>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</si>
  <si>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</si>
  <si>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</si>
  <si>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</si>
  <si>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</si>
  <si>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</si>
  <si>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</si>
  <si>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</si>
  <si>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</si>
  <si>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</si>
  <si>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</si>
  <si>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</si>
  <si>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</si>
  <si>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</si>
  <si>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</si>
  <si>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</si>
  <si>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</si>
  <si>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</si>
  <si>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</si>
  <si>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</si>
  <si>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</si>
  <si>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</si>
  <si>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</si>
  <si>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</si>
  <si>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</si>
  <si>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</si>
  <si>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</si>
  <si>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</si>
  <si>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</si>
  <si>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</si>
  <si>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</si>
  <si>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</si>
  <si>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</si>
  <si>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</si>
  <si>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</si>
  <si>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</si>
  <si>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</si>
  <si>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</si>
  <si>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</si>
  <si>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</si>
  <si>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</si>
  <si>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</si>
  <si>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</si>
  <si>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</si>
  <si>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</si>
  <si>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</si>
  <si>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</si>
  <si>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</si>
  <si>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</si>
  <si>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</si>
  <si>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</si>
  <si>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</si>
  <si>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</si>
  <si>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</si>
  <si>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</si>
  <si>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</si>
  <si>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</si>
  <si>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</si>
  <si>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</si>
  <si>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</si>
  <si>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</si>
  <si>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</si>
  <si>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</si>
  <si>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</si>
  <si>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</si>
  <si>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</si>
  <si>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</si>
  <si>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</si>
  <si>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</si>
  <si>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</si>
  <si>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</si>
  <si>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</si>
  <si>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</si>
  <si>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</si>
  <si>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</si>
  <si>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</si>
  <si>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</si>
  <si>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</si>
  <si>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</si>
  <si>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</si>
  <si>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</si>
  <si>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</si>
  <si>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</si>
  <si>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</si>
  <si>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</si>
  <si>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</si>
  <si>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</si>
  <si>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</si>
  <si>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</si>
  <si>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</si>
  <si>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</si>
  <si>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</si>
  <si>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</si>
  <si>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</si>
  <si>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</si>
  <si>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</si>
  <si>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</si>
  <si>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</si>
  <si>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</si>
  <si>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</si>
  <si>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</si>
  <si>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</si>
  <si>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</si>
  <si>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</si>
  <si>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</si>
  <si>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</si>
  <si>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</si>
  <si>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</si>
  <si>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</si>
  <si>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</si>
  <si>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</si>
  <si>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</si>
  <si>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</si>
  <si>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</si>
  <si>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</si>
  <si>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</si>
  <si>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</si>
  <si>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</si>
  <si>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</si>
  <si>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</si>
  <si>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</si>
  <si>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</si>
  <si>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</si>
  <si>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</si>
  <si>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</si>
  <si>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</si>
  <si>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</si>
  <si>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</si>
  <si>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</si>
  <si>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</si>
  <si>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</si>
  <si>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</si>
  <si>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</si>
  <si>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</si>
  <si>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</si>
  <si>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</si>
  <si>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</si>
  <si>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</si>
  <si>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</si>
  <si>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</si>
  <si>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</si>
  <si>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</si>
  <si>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</si>
  <si>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</si>
  <si>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</si>
  <si>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</si>
  <si>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</si>
  <si>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</si>
  <si>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</si>
  <si>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</si>
  <si>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</si>
  <si>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</si>
  <si>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</si>
  <si>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</si>
  <si>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</si>
  <si>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</si>
  <si>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</si>
  <si>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</si>
  <si>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</si>
  <si>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</si>
  <si>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</si>
  <si>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</si>
  <si>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</si>
  <si>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</si>
  <si>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</si>
  <si>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</si>
  <si>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</si>
  <si>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</si>
  <si>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</si>
  <si>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</si>
  <si>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</si>
  <si>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</si>
  <si>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</si>
  <si>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</si>
  <si>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</si>
  <si>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</si>
  <si>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</si>
  <si>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</si>
  <si>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</si>
  <si>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</si>
  <si>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</si>
  <si>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</si>
  <si>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</si>
  <si>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</si>
  <si>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</si>
  <si>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</si>
  <si>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</si>
  <si>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</si>
  <si>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</si>
  <si>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</si>
  <si>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</si>
  <si>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</si>
  <si>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</si>
  <si>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</si>
  <si>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</si>
  <si>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</si>
  <si>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</si>
  <si>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</si>
  <si>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</si>
  <si>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</si>
  <si>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</si>
  <si>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</si>
  <si>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</si>
  <si>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</si>
  <si>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</si>
  <si>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</si>
  <si>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</si>
  <si>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</si>
  <si>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</si>
  <si>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</si>
  <si>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</si>
  <si>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</si>
  <si>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</si>
  <si>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</si>
  <si>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</si>
  <si>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</si>
  <si>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</si>
  <si>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</si>
  <si>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</si>
  <si>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</si>
  <si>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</si>
  <si>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</si>
  <si>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</si>
  <si>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</si>
  <si>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</si>
  <si>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</si>
  <si>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</si>
  <si>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</si>
  <si>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</si>
  <si>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</si>
  <si>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</si>
  <si>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</si>
  <si>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</si>
  <si>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</si>
  <si>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</si>
  <si>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</si>
  <si>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</si>
  <si>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</si>
  <si>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</si>
  <si>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</si>
  <si>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</si>
  <si>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</si>
  <si>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</si>
  <si>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</si>
  <si>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</si>
  <si>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</si>
  <si>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</si>
  <si>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</si>
  <si>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</si>
  <si>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</si>
  <si>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</si>
  <si>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</si>
  <si>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</si>
  <si>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</si>
  <si>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</si>
  <si>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</si>
  <si>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</si>
  <si>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</si>
  <si>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</si>
  <si>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</si>
  <si>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</si>
  <si>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</si>
  <si>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</si>
  <si>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</si>
  <si>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</si>
  <si>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</si>
  <si>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</si>
  <si>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</si>
  <si>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</si>
  <si>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</si>
  <si>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</si>
  <si>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</si>
  <si>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</si>
  <si>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</si>
  <si>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</si>
  <si>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</si>
  <si>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</si>
  <si>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</si>
  <si>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</si>
  <si>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</si>
  <si>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</si>
  <si>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</si>
  <si>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</si>
  <si>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</si>
  <si>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</si>
  <si>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</si>
  <si>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</si>
  <si>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</si>
  <si>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</si>
  <si>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</si>
  <si>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</si>
  <si>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</si>
  <si>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</si>
  <si>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</si>
  <si>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</si>
  <si>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</si>
  <si>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</si>
  <si>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</si>
  <si>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</si>
  <si>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</si>
  <si>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</si>
  <si>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</si>
  <si>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</si>
  <si>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</si>
  <si>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</si>
  <si>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</si>
  <si>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</si>
  <si>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</si>
  <si>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</si>
  <si>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</si>
  <si>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</si>
  <si>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</si>
  <si>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</si>
  <si>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</si>
  <si>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</si>
  <si>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</si>
  <si>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</si>
  <si>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</si>
  <si>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</si>
  <si>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</si>
  <si>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</si>
  <si>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</si>
  <si>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</si>
  <si>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</si>
  <si>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</si>
  <si>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</si>
  <si>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</si>
  <si>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</si>
  <si>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</si>
  <si>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</si>
  <si>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</si>
  <si>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</si>
  <si>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</si>
  <si>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</si>
  <si>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</si>
  <si>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</si>
  <si>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</si>
  <si>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</si>
  <si>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</si>
  <si>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</si>
  <si>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</si>
  <si>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</si>
  <si>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</si>
  <si>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</si>
  <si>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</si>
  <si>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</si>
  <si>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</si>
  <si>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</si>
  <si>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</si>
  <si>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</si>
  <si>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</si>
  <si>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</si>
  <si>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</si>
  <si>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</si>
  <si>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</si>
  <si>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</si>
  <si>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</si>
  <si>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</si>
  <si>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</si>
  <si>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</si>
  <si>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</si>
  <si>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</si>
  <si>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</si>
  <si>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</si>
  <si>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</si>
  <si>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</si>
  <si>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</si>
  <si>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</si>
  <si>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</si>
  <si>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</si>
  <si>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</si>
  <si>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</si>
  <si>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</si>
  <si>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</si>
  <si>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</si>
  <si>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</si>
  <si>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</si>
  <si>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</si>
  <si>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</si>
  <si>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</si>
  <si>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</si>
  <si>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</si>
  <si>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</si>
  <si>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</si>
  <si>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</si>
  <si>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</si>
  <si>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</si>
  <si>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</si>
  <si>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</si>
  <si>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</si>
  <si>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</si>
  <si>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</si>
  <si>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</si>
  <si>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</si>
  <si>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</si>
  <si>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</si>
  <si>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</si>
  <si>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</si>
  <si>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</si>
  <si>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</si>
  <si>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</si>
  <si>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</si>
  <si>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</si>
  <si>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</si>
  <si>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</si>
  <si>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</si>
  <si>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</si>
  <si>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</si>
  <si>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</si>
  <si>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</si>
  <si>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</si>
  <si>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</si>
  <si>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</si>
  <si>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</si>
  <si>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</si>
  <si>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</si>
  <si>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</si>
  <si>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</si>
  <si>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</si>
  <si>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</si>
  <si>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</si>
  <si>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</si>
  <si>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</si>
  <si>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</si>
  <si>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</si>
  <si>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</si>
  <si>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</si>
  <si>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</si>
  <si>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</si>
  <si>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</si>
  <si>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</si>
  <si>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</si>
  <si>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</si>
  <si>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</si>
  <si>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</si>
  <si>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</si>
  <si>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</si>
  <si>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</si>
  <si>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</si>
  <si>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</si>
  <si>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</si>
  <si>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</si>
  <si>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</si>
  <si>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</si>
  <si>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</si>
  <si>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</si>
  <si>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</si>
  <si>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</si>
  <si>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</si>
  <si>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</si>
  <si>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</si>
  <si>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</si>
  <si>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</si>
  <si>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</si>
  <si>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</si>
  <si>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</si>
  <si>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</si>
  <si>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</si>
  <si>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</si>
  <si>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</si>
  <si>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</si>
  <si>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</si>
  <si>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</si>
  <si>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</si>
  <si>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</si>
  <si>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</si>
  <si>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</si>
  <si>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</si>
  <si>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</si>
  <si>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</si>
  <si>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</si>
  <si>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</si>
  <si>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e-werk Sachsenwald GmbH</t>
  </si>
  <si>
    <t>Hermann-Körner-Str. 61-63</t>
  </si>
  <si>
    <t xml:space="preserve">D-21465 </t>
  </si>
  <si>
    <t>Reinbek</t>
  </si>
  <si>
    <t>Philipp Manthey</t>
  </si>
  <si>
    <t>philipp.manthey@ewerk-sachsenwald.de</t>
  </si>
  <si>
    <t>040/727373 - 42</t>
  </si>
  <si>
    <t>GASPOOLNH7010911</t>
  </si>
  <si>
    <t>DE_GMK03</t>
  </si>
  <si>
    <t>DE_GHA03</t>
  </si>
  <si>
    <t>DE_GBD03</t>
  </si>
  <si>
    <t>DE_GKO03</t>
  </si>
  <si>
    <t>DE_GBH03</t>
  </si>
  <si>
    <t>DE_GGA03</t>
  </si>
  <si>
    <t>DE_GBA03</t>
  </si>
  <si>
    <t>DE_GWA03</t>
  </si>
  <si>
    <t>DE_GGB03</t>
  </si>
  <si>
    <t>DE_GPD03</t>
  </si>
  <si>
    <t>Hamburg-Veddel</t>
  </si>
  <si>
    <t>Netzgebiet e-werk Sachsenwald</t>
  </si>
  <si>
    <t>9870109100006</t>
  </si>
  <si>
    <t>GASPOOL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</si>
</sst>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33" borderId="17" xfId="0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653</v>
      </c>
    </row>
    <row r="12" spans="2:7" s="8" customFormat="1">
      <c r="B12" s="8" t="s">
        <v>496</v>
      </c>
    </row>
    <row r="13" spans="2:7" s="8" customFormat="1">
      <c r="B13" s="8" t="s">
        <v>654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7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4" zoomScale="80" zoomScaleNormal="80" workbookViewId="0">
      <selection activeCell="C45" sqref="C45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42277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342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331" t="s">
        <v>676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 t="s">
        <v>658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661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662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498</v>
      </c>
      <c r="D28" s="48" t="str">
        <f>IF(D27&lt;&gt;C28,VLOOKUP(D27,$C$29:$D$48,2,FALSE),C28)</f>
        <v>Netzgebiet e-werk Sachsenwald</v>
      </c>
      <c r="E28" s="38"/>
      <c r="F28" s="11"/>
      <c r="G28" s="2"/>
    </row>
    <row r="29" spans="1:15">
      <c r="B29" s="15"/>
      <c r="C29" s="22" t="s">
        <v>395</v>
      </c>
      <c r="D29" s="45" t="s">
        <v>675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6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e-werk Sachsenwald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Netzgebiet e-werk Sachsenwald</v>
      </c>
      <c r="E6" s="15"/>
      <c r="H6" s="67"/>
      <c r="I6" s="67"/>
      <c r="J6" s="67"/>
      <c r="K6" s="67"/>
    </row>
    <row r="7" spans="2:15" ht="15" customHeight="1">
      <c r="B7" s="22"/>
      <c r="C7" s="60" t="s">
        <v>485</v>
      </c>
      <c r="D7" s="328" t="str">
        <f>Netzbetreiber!$D$11</f>
        <v>9870109100006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677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1" t="s">
        <v>611</v>
      </c>
      <c r="I13" s="271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429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663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570</v>
      </c>
      <c r="I19" s="270" t="s">
        <v>486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487</v>
      </c>
      <c r="I20" s="270" t="s">
        <v>488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7" t="s">
        <v>604</v>
      </c>
      <c r="I22" s="267" t="s">
        <v>605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7" t="s">
        <v>607</v>
      </c>
      <c r="I23" s="8" t="s">
        <v>603</v>
      </c>
      <c r="J23" s="8"/>
      <c r="K23" s="8"/>
      <c r="L23" s="268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7" t="s">
        <v>606</v>
      </c>
      <c r="I24" s="267" t="s">
        <v>613</v>
      </c>
      <c r="J24" s="8"/>
      <c r="K24" s="8"/>
      <c r="L24" s="270" t="s">
        <v>614</v>
      </c>
      <c r="M24" s="270" t="s">
        <v>616</v>
      </c>
      <c r="N24" s="270" t="s">
        <v>615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617</v>
      </c>
      <c r="D27" s="42" t="s">
        <v>618</v>
      </c>
      <c r="E27" s="15"/>
      <c r="H27" s="297" t="s">
        <v>618</v>
      </c>
      <c r="I27" s="269" t="s">
        <v>619</v>
      </c>
      <c r="J27" s="269" t="s">
        <v>620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621</v>
      </c>
      <c r="I28" s="270" t="s">
        <v>622</v>
      </c>
      <c r="J28" s="270" t="s">
        <v>623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624</v>
      </c>
      <c r="I29" s="270" t="s">
        <v>625</v>
      </c>
      <c r="J29" s="270" t="s">
        <v>626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491</v>
      </c>
      <c r="C31" s="6" t="s">
        <v>572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627</v>
      </c>
      <c r="I32" s="270" t="s">
        <v>628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629</v>
      </c>
      <c r="I33" s="267" t="s">
        <v>624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544</v>
      </c>
      <c r="C35" s="24" t="s">
        <v>493</v>
      </c>
      <c r="D35" s="42">
        <v>13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502</v>
      </c>
      <c r="I37" s="267"/>
      <c r="J37" s="267"/>
      <c r="K37" s="267"/>
      <c r="L37" s="267"/>
      <c r="M37" s="268"/>
    </row>
    <row r="38" spans="2:39" customFormat="1" ht="15" customHeight="1">
      <c r="C38" s="8" t="s">
        <v>489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>
        <v>101450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O15" sqref="O15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e-werk Sachsenwald GmbH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Netzgebiet e-werk Sachsenwald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Netzbetreiber!D11</f>
        <v>9870109100006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#01'!F10)</f>
        <v>101450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447</v>
      </c>
      <c r="D14" s="344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4" t="s">
        <v>387</v>
      </c>
      <c r="D15" s="344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499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491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499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MeteoGroup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674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>
        <v>10145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Hamburg-Veddel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>
        <f>E25</f>
        <v>10145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539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e-werk Sachsenwald GmbH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Netzgebiet e-werk Sachsenwald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485</v>
      </c>
      <c r="D6" s="57"/>
      <c r="E6" s="329" t="str">
        <f>Netzbetreiber!$D$11</f>
        <v>9870109100006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495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1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1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1" t="s">
        <v>543</v>
      </c>
      <c r="G13" s="129" t="s">
        <v>541</v>
      </c>
      <c r="H13" s="261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447</v>
      </c>
      <c r="D14" s="344"/>
      <c r="E14" s="89" t="s">
        <v>448</v>
      </c>
      <c r="F14" s="262" t="s">
        <v>85</v>
      </c>
      <c r="G14" s="263" t="s">
        <v>567</v>
      </c>
      <c r="H14" s="51">
        <v>0</v>
      </c>
      <c r="I14" s="57"/>
      <c r="J14" s="129"/>
      <c r="K14" s="129"/>
      <c r="L14" s="129"/>
      <c r="M14" s="129"/>
      <c r="N14" s="129"/>
      <c r="O14" s="332" t="s">
        <v>646</v>
      </c>
      <c r="R14" s="207" t="s">
        <v>559</v>
      </c>
      <c r="S14" s="207" t="s">
        <v>560</v>
      </c>
      <c r="T14" s="207" t="s">
        <v>561</v>
      </c>
      <c r="U14" s="207" t="s">
        <v>562</v>
      </c>
      <c r="V14" s="207" t="s">
        <v>542</v>
      </c>
      <c r="W14" s="207" t="s">
        <v>563</v>
      </c>
      <c r="X14" s="207" t="s">
        <v>564</v>
      </c>
      <c r="Y14" s="207" t="s">
        <v>565</v>
      </c>
      <c r="Z14" s="207" t="s">
        <v>566</v>
      </c>
      <c r="AA14" s="207" t="s">
        <v>567</v>
      </c>
      <c r="AB14" s="207" t="s">
        <v>568</v>
      </c>
      <c r="AC14" s="207" t="s">
        <v>569</v>
      </c>
    </row>
    <row r="15" spans="2:56" ht="19.5" customHeight="1">
      <c r="B15" s="129"/>
      <c r="C15" s="344" t="s">
        <v>387</v>
      </c>
      <c r="D15" s="344"/>
      <c r="E15" s="89" t="s">
        <v>448</v>
      </c>
      <c r="F15" s="262" t="s">
        <v>71</v>
      </c>
      <c r="G15" s="263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370</v>
      </c>
      <c r="AH15" s="260" t="s">
        <v>491</v>
      </c>
      <c r="AI15" s="260" t="s">
        <v>544</v>
      </c>
      <c r="AJ15" s="260" t="s">
        <v>545</v>
      </c>
      <c r="AK15" s="260" t="s">
        <v>546</v>
      </c>
      <c r="AL15" s="260" t="s">
        <v>547</v>
      </c>
      <c r="AM15" s="260" t="s">
        <v>548</v>
      </c>
      <c r="AN15" s="260" t="s">
        <v>549</v>
      </c>
      <c r="AO15" s="260" t="s">
        <v>550</v>
      </c>
      <c r="AP15" s="260" t="s">
        <v>551</v>
      </c>
      <c r="AQ15" s="260" t="s">
        <v>552</v>
      </c>
      <c r="AR15" s="260" t="s">
        <v>553</v>
      </c>
      <c r="AS15" s="260" t="s">
        <v>554</v>
      </c>
      <c r="AT15" s="260" t="s">
        <v>555</v>
      </c>
      <c r="AU15" s="260" t="s">
        <v>556</v>
      </c>
      <c r="AV15" s="260" t="s">
        <v>557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513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514</v>
      </c>
      <c r="D20" s="178" t="s">
        <v>509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521</v>
      </c>
      <c r="D21" s="152" t="s">
        <v>511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532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3" t="s">
        <v>142</v>
      </c>
      <c r="Q23" s="209"/>
      <c r="R23" s="67" t="s">
        <v>139</v>
      </c>
      <c r="S23" s="67" t="s">
        <v>499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516</v>
      </c>
      <c r="D24" s="186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3" t="s">
        <v>517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510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5" t="s">
        <v>500</v>
      </c>
      <c r="F26" s="155" t="s">
        <v>500</v>
      </c>
      <c r="G26" s="155"/>
      <c r="H26" s="155"/>
      <c r="I26" s="155"/>
      <c r="J26" s="155"/>
      <c r="K26" s="155"/>
      <c r="L26" s="155"/>
      <c r="M26" s="155"/>
      <c r="N26" s="155"/>
      <c r="O26" s="183" t="s">
        <v>142</v>
      </c>
      <c r="Q26" s="209"/>
      <c r="R26" s="67" t="s">
        <v>500</v>
      </c>
      <c r="S26" s="67" t="s">
        <v>501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522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528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142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507</v>
      </c>
      <c r="F34" s="155" t="s">
        <v>507</v>
      </c>
      <c r="G34" s="155" t="s">
        <v>507</v>
      </c>
      <c r="H34" s="155" t="s">
        <v>507</v>
      </c>
      <c r="I34" s="161"/>
      <c r="J34" s="161"/>
      <c r="K34" s="161"/>
      <c r="L34" s="161"/>
      <c r="M34" s="161"/>
      <c r="N34" s="161"/>
      <c r="O34" s="183" t="s">
        <v>142</v>
      </c>
      <c r="Q34" s="209"/>
      <c r="R34" s="67" t="s">
        <v>507</v>
      </c>
      <c r="S34" s="67" t="s">
        <v>508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3" t="s">
        <v>142</v>
      </c>
      <c r="Q35" s="209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533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142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527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520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525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530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531</v>
      </c>
      <c r="D46" s="199" t="s">
        <v>529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529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574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514</v>
      </c>
      <c r="D54" s="178" t="s">
        <v>509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521</v>
      </c>
      <c r="D55" s="152" t="s">
        <v>511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532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516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517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510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522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528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142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142</v>
      </c>
    </row>
    <row r="69" spans="2:15">
      <c r="B69" s="181"/>
      <c r="C69" s="185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142</v>
      </c>
    </row>
    <row r="70" spans="2:15">
      <c r="B70" s="181"/>
      <c r="C70" s="190" t="s">
        <v>442</v>
      </c>
      <c r="D70" s="118" t="s">
        <v>533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tabSelected="1" topLeftCell="B1" zoomScale="80" zoomScaleNormal="80" workbookViewId="0">
      <selection activeCell="K17" sqref="K17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464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e-werk Sachsenwald GmbH</v>
      </c>
      <c r="E5" s="129"/>
      <c r="J5" s="88" t="s">
        <v>495</v>
      </c>
      <c r="K5" s="130" t="s">
        <v>497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Netzgebiet e-werk Sachsenwald</v>
      </c>
      <c r="E6" s="129"/>
      <c r="F6" s="129"/>
      <c r="K6" s="130" t="s">
        <v>504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485</v>
      </c>
      <c r="D7" s="54" t="str">
        <f>Netzbetreiber!$D$11</f>
        <v>9870109100006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493</v>
      </c>
      <c r="J8" s="131">
        <f>COUNTA(D12:D100)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492</v>
      </c>
      <c r="D10" s="133" t="s">
        <v>147</v>
      </c>
      <c r="E10" s="272" t="s">
        <v>506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4" t="s">
        <v>643</v>
      </c>
    </row>
    <row r="11" spans="2:26" ht="15.75" thickBot="1">
      <c r="B11" s="138" t="s">
        <v>494</v>
      </c>
      <c r="C11" s="139" t="s">
        <v>505</v>
      </c>
      <c r="D11" s="293" t="s">
        <v>247</v>
      </c>
      <c r="E11" s="163" t="s">
        <v>512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Netzgebiet e-werk Sachsenwald</v>
      </c>
      <c r="D12" s="62" t="s">
        <v>247</v>
      </c>
      <c r="E12" s="164" t="s">
        <v>36</v>
      </c>
      <c r="F12" s="296" t="str">
        <f>VLOOKUP($E12,'BDEW-Standard'!$B$3:$M$158,F$9,0)</f>
        <v>L13</v>
      </c>
      <c r="H12" s="273">
        <f>ROUND(VLOOKUP($E12,'BDEW-Standard'!$B$3:$M$158,H$9,0),7)</f>
        <v>3.0385547000000002</v>
      </c>
      <c r="I12" s="273">
        <f>ROUND(VLOOKUP($E12,'BDEW-Standard'!$B$3:$M$158,I$9,0),7)</f>
        <v>-37.182990799999999</v>
      </c>
      <c r="J12" s="273">
        <f>ROUND(VLOOKUP($E12,'BDEW-Standard'!$B$3:$M$158,J$9,0),7)</f>
        <v>5.6644869</v>
      </c>
      <c r="K12" s="273">
        <f>ROUND(VLOOKUP($E12,'BDEW-Standard'!$B$3:$M$158,K$9,0),7)</f>
        <v>0.1064544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4" si="1">($H12/(1+($I12/($Q$9-$L12))^$J12)+$K12)+MAX($M12*$Q$9+$N12,$O12*$Q$9+$P12)</f>
        <v>1.0160888552470466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Netzgebiet e-werk Sachsenwald</v>
      </c>
      <c r="D13" s="62" t="s">
        <v>247</v>
      </c>
      <c r="E13" s="164" t="s">
        <v>44</v>
      </c>
      <c r="F13" s="296" t="str">
        <f>VLOOKUP($E13,'BDEW-Standard'!$B$3:$M$158,F$9,0)</f>
        <v>L23</v>
      </c>
      <c r="H13" s="273">
        <f>ROUND(VLOOKUP($E13,'BDEW-Standard'!$B$3:$M$158,H$9,0),7)</f>
        <v>2.3767684</v>
      </c>
      <c r="I13" s="273">
        <f>ROUND(VLOOKUP($E13,'BDEW-Standard'!$B$3:$M$158,I$9,0),7)</f>
        <v>-34.719233299999999</v>
      </c>
      <c r="J13" s="273">
        <f>ROUND(VLOOKUP($E13,'BDEW-Standard'!$B$3:$M$158,J$9,0),7)</f>
        <v>5.8332161999999999</v>
      </c>
      <c r="K13" s="273">
        <f>ROUND(VLOOKUP($E13,'BDEW-Standard'!$B$3:$M$158,K$9,0),7)</f>
        <v>0.1356714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1.0465855008737617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:X24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Netzgebiet e-werk Sachsenwald</v>
      </c>
      <c r="D14" s="62" t="s">
        <v>247</v>
      </c>
      <c r="E14" s="164" t="s">
        <v>4</v>
      </c>
      <c r="F14" s="296" t="str">
        <f>VLOOKUP($E14,'BDEW-Standard'!$B$3:$M$158,F$9,0)</f>
        <v>HK3</v>
      </c>
      <c r="H14" s="273">
        <f>ROUND(VLOOKUP($E14,'BDEW-Standard'!$B$3:$M$158,H$9,0),7)</f>
        <v>0.40409319999999999</v>
      </c>
      <c r="I14" s="273">
        <f>ROUND(VLOOKUP($E14,'BDEW-Standard'!$B$3:$M$158,I$9,0),7)</f>
        <v>-24.439296800000001</v>
      </c>
      <c r="J14" s="273">
        <f>ROUND(VLOOKUP($E14,'BDEW-Standard'!$B$3:$M$158,J$9,0),7)</f>
        <v>6.5718174999999999</v>
      </c>
      <c r="K14" s="273">
        <f>ROUND(VLOOKUP($E14,'BDEW-Standard'!$B$3:$M$158,K$9,0),7)</f>
        <v>0.71077100000000004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1.0561214000512988</v>
      </c>
      <c r="R14" s="274">
        <f>ROUND(VLOOKUP(MID($E14,4,3),'Wochentag F(WT)'!$B$7:$J$22,R$9,0),4)</f>
        <v>1</v>
      </c>
      <c r="S14" s="274">
        <f>ROUND(VLOOKUP(MID($E14,4,3),'Wochentag F(WT)'!$B$7:$J$22,S$9,0),4)</f>
        <v>1</v>
      </c>
      <c r="T14" s="274">
        <f>ROUND(VLOOKUP(MID($E14,4,3),'Wochentag F(WT)'!$B$7:$J$22,T$9,0),4)</f>
        <v>1</v>
      </c>
      <c r="U14" s="274">
        <f>ROUND(VLOOKUP(MID($E14,4,3),'Wochentag F(WT)'!$B$7:$J$22,U$9,0),4)</f>
        <v>1</v>
      </c>
      <c r="V14" s="274">
        <f>ROUND(VLOOKUP(MID($E14,4,3),'Wochentag F(WT)'!$B$7:$J$22,V$9,0),4)</f>
        <v>1</v>
      </c>
      <c r="W14" s="274">
        <f>ROUND(VLOOKUP(MID($E14,4,3),'Wochentag F(WT)'!$B$7:$J$22,W$9,0),4)</f>
        <v>1</v>
      </c>
      <c r="X14" s="275">
        <f t="shared" si="2"/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Netzgebiet e-werk Sachsenwald</v>
      </c>
      <c r="D15" s="62" t="s">
        <v>247</v>
      </c>
      <c r="E15" s="164" t="s">
        <v>664</v>
      </c>
      <c r="F15" s="296" t="str">
        <f>VLOOKUP($E15,'BDEW-Standard'!$B$3:$M$158,F$9,0)</f>
        <v>MK3</v>
      </c>
      <c r="H15" s="273">
        <f>ROUND(VLOOKUP($E15,'BDEW-Standard'!$B$3:$M$158,H$9,0),7)</f>
        <v>2.7882424000000001</v>
      </c>
      <c r="I15" s="273">
        <f>ROUND(VLOOKUP($E15,'BDEW-Standard'!$B$3:$M$158,I$9,0),7)</f>
        <v>-34.880612999999997</v>
      </c>
      <c r="J15" s="273">
        <f>ROUND(VLOOKUP($E15,'BDEW-Standard'!$B$3:$M$158,J$9,0),7)</f>
        <v>6.5951899000000003</v>
      </c>
      <c r="K15" s="273">
        <f>ROUND(VLOOKUP($E15,'BDEW-Standard'!$B$3:$M$158,K$9,0),7)</f>
        <v>5.4032900000000002E-2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1.0622306107520199</v>
      </c>
      <c r="R15" s="274">
        <f>ROUND(VLOOKUP(MID($E15,4,3),'Wochentag F(WT)'!$B$7:$J$22,R$9,0),4)</f>
        <v>1.0699000000000001</v>
      </c>
      <c r="S15" s="274">
        <f>ROUND(VLOOKUP(MID($E15,4,3),'Wochentag F(WT)'!$B$7:$J$22,S$9,0),4)</f>
        <v>1.0365</v>
      </c>
      <c r="T15" s="274">
        <f>ROUND(VLOOKUP(MID($E15,4,3),'Wochentag F(WT)'!$B$7:$J$22,T$9,0),4)</f>
        <v>0.99329999999999996</v>
      </c>
      <c r="U15" s="274">
        <f>ROUND(VLOOKUP(MID($E15,4,3),'Wochentag F(WT)'!$B$7:$J$22,U$9,0),4)</f>
        <v>0.99480000000000002</v>
      </c>
      <c r="V15" s="274">
        <f>ROUND(VLOOKUP(MID($E15,4,3),'Wochentag F(WT)'!$B$7:$J$22,V$9,0),4)</f>
        <v>1.0659000000000001</v>
      </c>
      <c r="W15" s="274">
        <f>ROUND(VLOOKUP(MID($E15,4,3),'Wochentag F(WT)'!$B$7:$J$22,W$9,0),4)</f>
        <v>0.93620000000000003</v>
      </c>
      <c r="X15" s="275">
        <f t="shared" si="2"/>
        <v>0.90339999999999954</v>
      </c>
      <c r="Y15" s="292"/>
      <c r="Z15" s="210"/>
    </row>
    <row r="16" spans="2:26" s="142" customFormat="1">
      <c r="B16" s="143">
        <v>5</v>
      </c>
      <c r="C16" s="144" t="str">
        <f t="shared" si="0"/>
        <v>Netzgebiet e-werk Sachsenwald</v>
      </c>
      <c r="D16" s="62" t="s">
        <v>247</v>
      </c>
      <c r="E16" s="164" t="s">
        <v>665</v>
      </c>
      <c r="F16" s="296" t="str">
        <f>VLOOKUP($E16,'BDEW-Standard'!$B$3:$M$158,F$9,0)</f>
        <v>HA3</v>
      </c>
      <c r="H16" s="273">
        <f>ROUND(VLOOKUP($E16,'BDEW-Standard'!$B$3:$M$158,H$9,0),7)</f>
        <v>3.5811213999999998</v>
      </c>
      <c r="I16" s="273">
        <f>ROUND(VLOOKUP($E16,'BDEW-Standard'!$B$3:$M$158,I$9,0),7)</f>
        <v>-36.965006500000001</v>
      </c>
      <c r="J16" s="273">
        <f>ROUND(VLOOKUP($E16,'BDEW-Standard'!$B$3:$M$158,J$9,0),7)</f>
        <v>7.2256947</v>
      </c>
      <c r="K16" s="273">
        <f>ROUND(VLOOKUP($E16,'BDEW-Standard'!$B$3:$M$158,K$9,0),7)</f>
        <v>4.4841600000000002E-2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0.97852945357176691</v>
      </c>
      <c r="R16" s="274">
        <f>ROUND(VLOOKUP(MID($E16,4,3),'Wochentag F(WT)'!$B$7:$J$22,R$9,0),4)</f>
        <v>1.0358000000000001</v>
      </c>
      <c r="S16" s="274">
        <f>ROUND(VLOOKUP(MID($E16,4,3),'Wochentag F(WT)'!$B$7:$J$22,S$9,0),4)</f>
        <v>1.0232000000000001</v>
      </c>
      <c r="T16" s="274">
        <f>ROUND(VLOOKUP(MID($E16,4,3),'Wochentag F(WT)'!$B$7:$J$22,T$9,0),4)</f>
        <v>1.0251999999999999</v>
      </c>
      <c r="U16" s="274">
        <f>ROUND(VLOOKUP(MID($E16,4,3),'Wochentag F(WT)'!$B$7:$J$22,U$9,0),4)</f>
        <v>1.0295000000000001</v>
      </c>
      <c r="V16" s="274">
        <f>ROUND(VLOOKUP(MID($E16,4,3),'Wochentag F(WT)'!$B$7:$J$22,V$9,0),4)</f>
        <v>1.0253000000000001</v>
      </c>
      <c r="W16" s="274">
        <f>ROUND(VLOOKUP(MID($E16,4,3),'Wochentag F(WT)'!$B$7:$J$22,W$9,0),4)</f>
        <v>0.96750000000000003</v>
      </c>
      <c r="X16" s="275">
        <f t="shared" si="2"/>
        <v>0.89350000000000041</v>
      </c>
      <c r="Y16" s="292"/>
      <c r="Z16" s="210"/>
    </row>
    <row r="17" spans="2:26" s="142" customFormat="1">
      <c r="B17" s="143">
        <v>6</v>
      </c>
      <c r="C17" s="144" t="str">
        <f t="shared" si="0"/>
        <v>Netzgebiet e-werk Sachsenwald</v>
      </c>
      <c r="D17" s="62" t="s">
        <v>247</v>
      </c>
      <c r="E17" s="164" t="s">
        <v>666</v>
      </c>
      <c r="F17" s="296" t="str">
        <f>VLOOKUP($E17,'BDEW-Standard'!$B$3:$M$158,F$9,0)</f>
        <v>BD3</v>
      </c>
      <c r="H17" s="273">
        <f>ROUND(VLOOKUP($E17,'BDEW-Standard'!$B$3:$M$158,H$9,0),7)</f>
        <v>2.9177027</v>
      </c>
      <c r="I17" s="273">
        <f>ROUND(VLOOKUP($E17,'BDEW-Standard'!$B$3:$M$158,I$9,0),7)</f>
        <v>-36.179411700000003</v>
      </c>
      <c r="J17" s="273">
        <f>ROUND(VLOOKUP($E17,'BDEW-Standard'!$B$3:$M$158,J$9,0),7)</f>
        <v>5.9265162</v>
      </c>
      <c r="K17" s="273">
        <f>ROUND(VLOOKUP($E17,'BDEW-Standard'!$B$3:$M$158,K$9,0),7)</f>
        <v>0.11519119999999999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1.0656106174494469</v>
      </c>
      <c r="R17" s="274">
        <f>ROUND(VLOOKUP(MID($E17,4,3),'Wochentag F(WT)'!$B$7:$J$22,R$9,0),4)</f>
        <v>1.1052</v>
      </c>
      <c r="S17" s="274">
        <f>ROUND(VLOOKUP(MID($E17,4,3),'Wochentag F(WT)'!$B$7:$J$22,S$9,0),4)</f>
        <v>1.0857000000000001</v>
      </c>
      <c r="T17" s="274">
        <f>ROUND(VLOOKUP(MID($E17,4,3),'Wochentag F(WT)'!$B$7:$J$22,T$9,0),4)</f>
        <v>1.0378000000000001</v>
      </c>
      <c r="U17" s="274">
        <f>ROUND(VLOOKUP(MID($E17,4,3),'Wochentag F(WT)'!$B$7:$J$22,U$9,0),4)</f>
        <v>1.0622</v>
      </c>
      <c r="V17" s="274">
        <f>ROUND(VLOOKUP(MID($E17,4,3),'Wochentag F(WT)'!$B$7:$J$22,V$9,0),4)</f>
        <v>1.0266</v>
      </c>
      <c r="W17" s="274">
        <f>ROUND(VLOOKUP(MID($E17,4,3),'Wochentag F(WT)'!$B$7:$J$22,W$9,0),4)</f>
        <v>0.76290000000000002</v>
      </c>
      <c r="X17" s="275">
        <f t="shared" si="2"/>
        <v>0.91959999999999997</v>
      </c>
      <c r="Y17" s="292"/>
      <c r="Z17" s="210"/>
    </row>
    <row r="18" spans="2:26" s="142" customFormat="1">
      <c r="B18" s="143">
        <v>7</v>
      </c>
      <c r="C18" s="144" t="str">
        <f t="shared" si="0"/>
        <v>Netzgebiet e-werk Sachsenwald</v>
      </c>
      <c r="D18" s="62" t="s">
        <v>247</v>
      </c>
      <c r="E18" s="164" t="s">
        <v>667</v>
      </c>
      <c r="F18" s="296" t="str">
        <f>VLOOKUP($E18,'BDEW-Standard'!$B$3:$M$158,F$9,0)</f>
        <v>KO3</v>
      </c>
      <c r="H18" s="273">
        <f>ROUND(VLOOKUP($E18,'BDEW-Standard'!$B$3:$M$158,H$9,0),7)</f>
        <v>2.7172288</v>
      </c>
      <c r="I18" s="273">
        <f>ROUND(VLOOKUP($E18,'BDEW-Standard'!$B$3:$M$158,I$9,0),7)</f>
        <v>-35.141256300000002</v>
      </c>
      <c r="J18" s="273">
        <f>ROUND(VLOOKUP($E18,'BDEW-Standard'!$B$3:$M$158,J$9,0),7)</f>
        <v>7.1303394999999998</v>
      </c>
      <c r="K18" s="273">
        <f>ROUND(VLOOKUP($E18,'BDEW-Standard'!$B$3:$M$158,K$9,0),7)</f>
        <v>0.14184720000000001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1.0630299199876638</v>
      </c>
      <c r="R18" s="274">
        <f>ROUND(VLOOKUP(MID($E18,4,3),'Wochentag F(WT)'!$B$7:$J$22,R$9,0),4)</f>
        <v>1.0354000000000001</v>
      </c>
      <c r="S18" s="274">
        <f>ROUND(VLOOKUP(MID($E18,4,3),'Wochentag F(WT)'!$B$7:$J$22,S$9,0),4)</f>
        <v>1.0523</v>
      </c>
      <c r="T18" s="274">
        <f>ROUND(VLOOKUP(MID($E18,4,3),'Wochentag F(WT)'!$B$7:$J$22,T$9,0),4)</f>
        <v>1.0448999999999999</v>
      </c>
      <c r="U18" s="274">
        <f>ROUND(VLOOKUP(MID($E18,4,3),'Wochentag F(WT)'!$B$7:$J$22,U$9,0),4)</f>
        <v>1.0494000000000001</v>
      </c>
      <c r="V18" s="274">
        <f>ROUND(VLOOKUP(MID($E18,4,3),'Wochentag F(WT)'!$B$7:$J$22,V$9,0),4)</f>
        <v>0.98850000000000005</v>
      </c>
      <c r="W18" s="274">
        <f>ROUND(VLOOKUP(MID($E18,4,3),'Wochentag F(WT)'!$B$7:$J$22,W$9,0),4)</f>
        <v>0.88600000000000001</v>
      </c>
      <c r="X18" s="275">
        <f t="shared" si="2"/>
        <v>0.94349999999999934</v>
      </c>
      <c r="Y18" s="292"/>
      <c r="Z18" s="210"/>
    </row>
    <row r="19" spans="2:26" s="142" customFormat="1">
      <c r="B19" s="143">
        <v>8</v>
      </c>
      <c r="C19" s="144" t="str">
        <f t="shared" si="0"/>
        <v>Netzgebiet e-werk Sachsenwald</v>
      </c>
      <c r="D19" s="62" t="s">
        <v>247</v>
      </c>
      <c r="E19" s="164" t="s">
        <v>668</v>
      </c>
      <c r="F19" s="296" t="str">
        <f>VLOOKUP($E19,'BDEW-Standard'!$B$3:$M$158,F$9,0)</f>
        <v>BH3</v>
      </c>
      <c r="H19" s="273">
        <f>ROUND(VLOOKUP($E19,'BDEW-Standard'!$B$3:$M$158,H$9,0),7)</f>
        <v>2.0102471999999998</v>
      </c>
      <c r="I19" s="273">
        <f>ROUND(VLOOKUP($E19,'BDEW-Standard'!$B$3:$M$158,I$9,0),7)</f>
        <v>-35.253212400000002</v>
      </c>
      <c r="J19" s="273">
        <f>ROUND(VLOOKUP($E19,'BDEW-Standard'!$B$3:$M$158,J$9,0),7)</f>
        <v>6.1544406</v>
      </c>
      <c r="K19" s="273">
        <f>ROUND(VLOOKUP($E19,'BDEW-Standard'!$B$3:$M$158,K$9,0),7)</f>
        <v>0.32947409999999999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1.0436896084076008</v>
      </c>
      <c r="R19" s="274">
        <f>ROUND(VLOOKUP(MID($E19,4,3),'Wochentag F(WT)'!$B$7:$J$22,R$9,0),4)</f>
        <v>0.97670000000000001</v>
      </c>
      <c r="S19" s="274">
        <f>ROUND(VLOOKUP(MID($E19,4,3),'Wochentag F(WT)'!$B$7:$J$22,S$9,0),4)</f>
        <v>1.0388999999999999</v>
      </c>
      <c r="T19" s="274">
        <f>ROUND(VLOOKUP(MID($E19,4,3),'Wochentag F(WT)'!$B$7:$J$22,T$9,0),4)</f>
        <v>1.0027999999999999</v>
      </c>
      <c r="U19" s="274">
        <f>ROUND(VLOOKUP(MID($E19,4,3),'Wochentag F(WT)'!$B$7:$J$22,U$9,0),4)</f>
        <v>1.0162</v>
      </c>
      <c r="V19" s="274">
        <f>ROUND(VLOOKUP(MID($E19,4,3),'Wochentag F(WT)'!$B$7:$J$22,V$9,0),4)</f>
        <v>1.0024</v>
      </c>
      <c r="W19" s="274">
        <f>ROUND(VLOOKUP(MID($E19,4,3),'Wochentag F(WT)'!$B$7:$J$22,W$9,0),4)</f>
        <v>1.0043</v>
      </c>
      <c r="X19" s="275">
        <f t="shared" si="2"/>
        <v>0.95870000000000122</v>
      </c>
      <c r="Y19" s="292"/>
      <c r="Z19" s="210"/>
    </row>
    <row r="20" spans="2:26" s="142" customFormat="1">
      <c r="B20" s="143">
        <v>9</v>
      </c>
      <c r="C20" s="144" t="str">
        <f t="shared" si="0"/>
        <v>Netzgebiet e-werk Sachsenwald</v>
      </c>
      <c r="D20" s="62" t="s">
        <v>247</v>
      </c>
      <c r="E20" s="164" t="s">
        <v>669</v>
      </c>
      <c r="F20" s="296" t="str">
        <f>VLOOKUP($E20,'BDEW-Standard'!$B$3:$M$158,F$9,0)</f>
        <v>GA3</v>
      </c>
      <c r="H20" s="273">
        <f>ROUND(VLOOKUP($E20,'BDEW-Standard'!$B$3:$M$158,H$9,0),7)</f>
        <v>2.2850164999999998</v>
      </c>
      <c r="I20" s="273">
        <f>ROUND(VLOOKUP($E20,'BDEW-Standard'!$B$3:$M$158,I$9,0),7)</f>
        <v>-36.287858399999998</v>
      </c>
      <c r="J20" s="273">
        <f>ROUND(VLOOKUP($E20,'BDEW-Standard'!$B$3:$M$158,J$9,0),7)</f>
        <v>6.5885125999999996</v>
      </c>
      <c r="K20" s="273">
        <f>ROUND(VLOOKUP($E20,'BDEW-Standard'!$B$3:$M$158,K$9,0),7)</f>
        <v>0.31505349999999999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1.0096183914256316</v>
      </c>
      <c r="R20" s="274">
        <f>ROUND(VLOOKUP(MID($E20,4,3),'Wochentag F(WT)'!$B$7:$J$22,R$9,0),4)</f>
        <v>0.93220000000000003</v>
      </c>
      <c r="S20" s="274">
        <f>ROUND(VLOOKUP(MID($E20,4,3),'Wochentag F(WT)'!$B$7:$J$22,S$9,0),4)</f>
        <v>0.98939999999999995</v>
      </c>
      <c r="T20" s="274">
        <f>ROUND(VLOOKUP(MID($E20,4,3),'Wochentag F(WT)'!$B$7:$J$22,T$9,0),4)</f>
        <v>1.0033000000000001</v>
      </c>
      <c r="U20" s="274">
        <f>ROUND(VLOOKUP(MID($E20,4,3),'Wochentag F(WT)'!$B$7:$J$22,U$9,0),4)</f>
        <v>1.0108999999999999</v>
      </c>
      <c r="V20" s="274">
        <f>ROUND(VLOOKUP(MID($E20,4,3),'Wochentag F(WT)'!$B$7:$J$22,V$9,0),4)</f>
        <v>1.018</v>
      </c>
      <c r="W20" s="274">
        <f>ROUND(VLOOKUP(MID($E20,4,3),'Wochentag F(WT)'!$B$7:$J$22,W$9,0),4)</f>
        <v>1.0356000000000001</v>
      </c>
      <c r="X20" s="275">
        <f t="shared" si="2"/>
        <v>1.0106000000000002</v>
      </c>
      <c r="Y20" s="292"/>
      <c r="Z20" s="210"/>
    </row>
    <row r="21" spans="2:26" s="142" customFormat="1">
      <c r="B21" s="143">
        <v>10</v>
      </c>
      <c r="C21" s="144" t="str">
        <f t="shared" si="0"/>
        <v>Netzgebiet e-werk Sachsenwald</v>
      </c>
      <c r="D21" s="62" t="s">
        <v>247</v>
      </c>
      <c r="E21" s="164" t="s">
        <v>670</v>
      </c>
      <c r="F21" s="296" t="str">
        <f>VLOOKUP($E21,'BDEW-Standard'!$B$3:$M$158,F$9,0)</f>
        <v>BA3</v>
      </c>
      <c r="H21" s="273">
        <f>ROUND(VLOOKUP($E21,'BDEW-Standard'!$B$3:$M$158,H$9,0),7)</f>
        <v>0.62619619999999998</v>
      </c>
      <c r="I21" s="273">
        <f>ROUND(VLOOKUP($E21,'BDEW-Standard'!$B$3:$M$158,I$9,0),7)</f>
        <v>-33</v>
      </c>
      <c r="J21" s="273">
        <f>ROUND(VLOOKUP($E21,'BDEW-Standard'!$B$3:$M$158,J$9,0),7)</f>
        <v>5.7212303000000002</v>
      </c>
      <c r="K21" s="273">
        <f>ROUND(VLOOKUP($E21,'BDEW-Standard'!$B$3:$M$158,K$9,0),7)</f>
        <v>0.78556550000000003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1.0711738317583412</v>
      </c>
      <c r="R21" s="274">
        <f>ROUND(VLOOKUP(MID($E21,4,3),'Wochentag F(WT)'!$B$7:$J$22,R$9,0),4)</f>
        <v>1.0848</v>
      </c>
      <c r="S21" s="274">
        <f>ROUND(VLOOKUP(MID($E21,4,3),'Wochentag F(WT)'!$B$7:$J$22,S$9,0),4)</f>
        <v>1.1211</v>
      </c>
      <c r="T21" s="274">
        <f>ROUND(VLOOKUP(MID($E21,4,3),'Wochentag F(WT)'!$B$7:$J$22,T$9,0),4)</f>
        <v>1.0769</v>
      </c>
      <c r="U21" s="274">
        <f>ROUND(VLOOKUP(MID($E21,4,3),'Wochentag F(WT)'!$B$7:$J$22,U$9,0),4)</f>
        <v>1.1353</v>
      </c>
      <c r="V21" s="274">
        <f>ROUND(VLOOKUP(MID($E21,4,3),'Wochentag F(WT)'!$B$7:$J$22,V$9,0),4)</f>
        <v>1.1402000000000001</v>
      </c>
      <c r="W21" s="274">
        <f>ROUND(VLOOKUP(MID($E21,4,3),'Wochentag F(WT)'!$B$7:$J$22,W$9,0),4)</f>
        <v>0.48520000000000002</v>
      </c>
      <c r="X21" s="275">
        <f t="shared" si="2"/>
        <v>0.95650000000000013</v>
      </c>
      <c r="Y21" s="292"/>
      <c r="Z21" s="210"/>
    </row>
    <row r="22" spans="2:26" s="142" customFormat="1">
      <c r="B22" s="143">
        <v>11</v>
      </c>
      <c r="C22" s="144" t="str">
        <f t="shared" si="0"/>
        <v>Netzgebiet e-werk Sachsenwald</v>
      </c>
      <c r="D22" s="62" t="s">
        <v>247</v>
      </c>
      <c r="E22" s="164" t="s">
        <v>671</v>
      </c>
      <c r="F22" s="296" t="str">
        <f>VLOOKUP($E22,'BDEW-Standard'!$B$3:$M$158,F$9,0)</f>
        <v>WA3</v>
      </c>
      <c r="H22" s="273">
        <f>ROUND(VLOOKUP($E22,'BDEW-Standard'!$B$3:$M$158,H$9,0),7)</f>
        <v>0.76572899999999999</v>
      </c>
      <c r="I22" s="273">
        <f>ROUND(VLOOKUP($E22,'BDEW-Standard'!$B$3:$M$158,I$9,0),7)</f>
        <v>-36.023791199999998</v>
      </c>
      <c r="J22" s="273">
        <f>ROUND(VLOOKUP($E22,'BDEW-Standard'!$B$3:$M$158,J$9,0),7)</f>
        <v>4.8662747</v>
      </c>
      <c r="K22" s="273">
        <f>ROUND(VLOOKUP($E22,'BDEW-Standard'!$B$3:$M$158,K$9,0),7)</f>
        <v>0.80494250000000001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1.0804258319686442</v>
      </c>
      <c r="R22" s="274">
        <f>ROUND(VLOOKUP(MID($E22,4,3),'Wochentag F(WT)'!$B$7:$J$22,R$9,0),4)</f>
        <v>1.2457</v>
      </c>
      <c r="S22" s="274">
        <f>ROUND(VLOOKUP(MID($E22,4,3),'Wochentag F(WT)'!$B$7:$J$22,S$9,0),4)</f>
        <v>1.2615000000000001</v>
      </c>
      <c r="T22" s="274">
        <f>ROUND(VLOOKUP(MID($E22,4,3),'Wochentag F(WT)'!$B$7:$J$22,T$9,0),4)</f>
        <v>1.2706999999999999</v>
      </c>
      <c r="U22" s="274">
        <f>ROUND(VLOOKUP(MID($E22,4,3),'Wochentag F(WT)'!$B$7:$J$22,U$9,0),4)</f>
        <v>1.2430000000000001</v>
      </c>
      <c r="V22" s="274">
        <f>ROUND(VLOOKUP(MID($E22,4,3),'Wochentag F(WT)'!$B$7:$J$22,V$9,0),4)</f>
        <v>1.1275999999999999</v>
      </c>
      <c r="W22" s="274">
        <f>ROUND(VLOOKUP(MID($E22,4,3),'Wochentag F(WT)'!$B$7:$J$22,W$9,0),4)</f>
        <v>0.38769999999999999</v>
      </c>
      <c r="X22" s="275">
        <f t="shared" si="2"/>
        <v>0.46379999999999999</v>
      </c>
      <c r="Y22" s="292"/>
      <c r="Z22" s="210"/>
    </row>
    <row r="23" spans="2:26" s="142" customFormat="1">
      <c r="B23" s="143">
        <v>12</v>
      </c>
      <c r="C23" s="144" t="str">
        <f t="shared" si="0"/>
        <v>Netzgebiet e-werk Sachsenwald</v>
      </c>
      <c r="D23" s="62" t="s">
        <v>247</v>
      </c>
      <c r="E23" s="164" t="s">
        <v>672</v>
      </c>
      <c r="F23" s="296" t="str">
        <f>VLOOKUP($E23,'BDEW-Standard'!$B$3:$M$158,F$9,0)</f>
        <v>GB3</v>
      </c>
      <c r="H23" s="273">
        <f>ROUND(VLOOKUP($E23,'BDEW-Standard'!$B$3:$M$158,H$9,0),7)</f>
        <v>3.2572741999999999</v>
      </c>
      <c r="I23" s="273">
        <f>ROUND(VLOOKUP($E23,'BDEW-Standard'!$B$3:$M$158,I$9,0),7)</f>
        <v>-37.5</v>
      </c>
      <c r="J23" s="273">
        <f>ROUND(VLOOKUP($E23,'BDEW-Standard'!$B$3:$M$158,J$9,0),7)</f>
        <v>6.3462148000000003</v>
      </c>
      <c r="K23" s="273">
        <f>ROUND(VLOOKUP($E23,'BDEW-Standard'!$B$3:$M$158,K$9,0),7)</f>
        <v>8.6622699999999997E-2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0.9584556323619029</v>
      </c>
      <c r="R23" s="274">
        <f>ROUND(VLOOKUP(MID($E23,4,3),'Wochentag F(WT)'!$B$7:$J$22,R$9,0),4)</f>
        <v>0.98970000000000002</v>
      </c>
      <c r="S23" s="274">
        <f>ROUND(VLOOKUP(MID($E23,4,3),'Wochentag F(WT)'!$B$7:$J$22,S$9,0),4)</f>
        <v>0.9627</v>
      </c>
      <c r="T23" s="274">
        <f>ROUND(VLOOKUP(MID($E23,4,3),'Wochentag F(WT)'!$B$7:$J$22,T$9,0),4)</f>
        <v>1.0507</v>
      </c>
      <c r="U23" s="274">
        <f>ROUND(VLOOKUP(MID($E23,4,3),'Wochentag F(WT)'!$B$7:$J$22,U$9,0),4)</f>
        <v>1.0551999999999999</v>
      </c>
      <c r="V23" s="274">
        <f>ROUND(VLOOKUP(MID($E23,4,3),'Wochentag F(WT)'!$B$7:$J$22,V$9,0),4)</f>
        <v>1.0297000000000001</v>
      </c>
      <c r="W23" s="274">
        <f>ROUND(VLOOKUP(MID($E23,4,3),'Wochentag F(WT)'!$B$7:$J$22,W$9,0),4)</f>
        <v>0.97670000000000001</v>
      </c>
      <c r="X23" s="275">
        <f t="shared" si="2"/>
        <v>0.9352999999999998</v>
      </c>
      <c r="Y23" s="292"/>
      <c r="Z23" s="210"/>
    </row>
    <row r="24" spans="2:26" s="142" customFormat="1">
      <c r="B24" s="143">
        <v>13</v>
      </c>
      <c r="C24" s="144" t="str">
        <f t="shared" si="0"/>
        <v>Netzgebiet e-werk Sachsenwald</v>
      </c>
      <c r="D24" s="62" t="s">
        <v>247</v>
      </c>
      <c r="E24" s="164" t="s">
        <v>673</v>
      </c>
      <c r="F24" s="296" t="str">
        <f>VLOOKUP($E24,'BDEW-Standard'!$B$3:$M$158,F$9,0)</f>
        <v>PD3</v>
      </c>
      <c r="H24" s="273">
        <f>ROUND(VLOOKUP($E24,'BDEW-Standard'!$B$3:$M$158,H$9,0),7)</f>
        <v>3.2</v>
      </c>
      <c r="I24" s="273">
        <f>ROUND(VLOOKUP($E24,'BDEW-Standard'!$B$3:$M$158,I$9,0),7)</f>
        <v>-35.799999999999997</v>
      </c>
      <c r="J24" s="273">
        <f>ROUND(VLOOKUP($E24,'BDEW-Standard'!$B$3:$M$158,J$9,0),7)</f>
        <v>8.4</v>
      </c>
      <c r="K24" s="273">
        <f>ROUND(VLOOKUP($E24,'BDEW-Standard'!$B$3:$M$158,K$9,0),7)</f>
        <v>9.3848600000000004E-2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0.99106250024889242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2" customFormat="1">
      <c r="B25" s="143">
        <v>14</v>
      </c>
      <c r="C25" s="144" t="str">
        <f t="shared" si="0"/>
        <v>Netzgebiet e-werk Sachsenwald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Netzgebiet e-werk Sachsenwald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Netzgebiet e-werk Sachsenwald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Netzgebiet e-werk Sachsenwald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Netzgebiet e-werk Sachsenwald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Netzgebiet e-werk Sachsenwald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Netzgebiet e-werk Sachsenwald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Netzgebiet e-werk Sachsenwald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Netzgebiet e-werk Sachsenwald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Netzgebiet e-werk Sachsenwald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Netzgebiet e-werk Sachsenwald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Netzgebiet e-werk Sachsenwald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Netzgebiet e-werk Sachsenwald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Netzgebiet e-werk Sachsenwald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Netzgebiet e-werk Sachsenwald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Netzgebiet e-werk Sachsenwald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Netzgebiet e-werk Sachsenwald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4 F12:P24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R13" sqref="R13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e-werk Sachsenwald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Netzgebiet e-werk Sachsenwald</v>
      </c>
      <c r="D5" s="37"/>
      <c r="E5" s="76"/>
      <c r="F5" s="76"/>
      <c r="G5" s="76"/>
      <c r="I5" s="76"/>
      <c r="J5" s="76"/>
      <c r="K5" s="76"/>
      <c r="L5" s="76"/>
      <c r="M5" s="88" t="s">
        <v>503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9870109100006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457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465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578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466</v>
      </c>
      <c r="N10" s="97" t="s">
        <v>467</v>
      </c>
      <c r="O10" s="98" t="s">
        <v>468</v>
      </c>
      <c r="P10" s="99" t="s">
        <v>469</v>
      </c>
      <c r="Q10" s="99" t="s">
        <v>470</v>
      </c>
      <c r="R10" s="99" t="s">
        <v>471</v>
      </c>
      <c r="S10" s="99" t="s">
        <v>472</v>
      </c>
      <c r="T10" s="99" t="s">
        <v>473</v>
      </c>
      <c r="U10" s="99" t="s">
        <v>474</v>
      </c>
      <c r="V10" s="99" t="s">
        <v>475</v>
      </c>
      <c r="W10" s="99" t="s">
        <v>476</v>
      </c>
      <c r="X10" s="99" t="s">
        <v>477</v>
      </c>
      <c r="Y10" s="99" t="s">
        <v>478</v>
      </c>
      <c r="Z10" s="99" t="s">
        <v>479</v>
      </c>
      <c r="AA10" s="99" t="s">
        <v>480</v>
      </c>
      <c r="AB10" s="99" t="s">
        <v>481</v>
      </c>
      <c r="AC10" s="100" t="s">
        <v>482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1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0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453</v>
      </c>
      <c r="F1" s="213" t="s">
        <v>540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647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1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245</v>
      </c>
      <c r="B96" s="127" t="s">
        <v>55</v>
      </c>
      <c r="C96" s="127" t="s">
        <v>322</v>
      </c>
      <c r="D96" s="231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245</v>
      </c>
      <c r="B97" s="127" t="s">
        <v>60</v>
      </c>
      <c r="C97" s="127" t="s">
        <v>327</v>
      </c>
      <c r="D97" s="231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245</v>
      </c>
      <c r="B98" s="127" t="s">
        <v>65</v>
      </c>
      <c r="C98" s="127" t="s">
        <v>332</v>
      </c>
      <c r="D98" s="231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245</v>
      </c>
      <c r="B99" s="127" t="s">
        <v>18</v>
      </c>
      <c r="C99" s="127" t="s">
        <v>285</v>
      </c>
      <c r="D99" s="231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1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1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1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1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1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1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1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1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1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1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1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1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1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1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1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1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1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1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1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1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1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1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1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1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1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1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1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1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1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1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1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1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1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1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1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1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1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1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1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1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1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1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1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1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1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1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1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1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1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1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1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1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1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1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1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1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1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1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1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540</v>
      </c>
    </row>
    <row r="2" spans="1:16">
      <c r="A2" s="233"/>
      <c r="B2" s="232" t="s">
        <v>455</v>
      </c>
    </row>
    <row r="3" spans="1:16" ht="20.100000000000001" customHeight="1">
      <c r="A3" s="353" t="s">
        <v>248</v>
      </c>
      <c r="B3" s="234" t="s">
        <v>86</v>
      </c>
      <c r="C3" s="235"/>
      <c r="D3" s="355" t="s">
        <v>456</v>
      </c>
      <c r="E3" s="356"/>
      <c r="F3" s="356"/>
      <c r="G3" s="356"/>
      <c r="H3" s="356"/>
      <c r="I3" s="356"/>
      <c r="J3" s="357"/>
      <c r="K3" s="236"/>
      <c r="L3" s="236"/>
      <c r="M3" s="236"/>
      <c r="N3" s="236"/>
      <c r="O3" s="237"/>
      <c r="P3" s="236"/>
    </row>
    <row r="4" spans="1:16" ht="20.100000000000001" customHeight="1">
      <c r="A4" s="354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Visconto</cp:lastModifiedBy>
  <cp:lastPrinted>2015-03-20T22:59:10Z</cp:lastPrinted>
  <dcterms:created xsi:type="dcterms:W3CDTF">2015-01-15T05:25:41Z</dcterms:created>
  <dcterms:modified xsi:type="dcterms:W3CDTF">2018-07-02T14:22:30Z</dcterms:modified>
</cp:coreProperties>
</file>