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24" i="7" l="1"/>
  <c r="O24" i="7"/>
  <c r="N24" i="7"/>
  <c r="M24" i="7"/>
  <c r="L24" i="7"/>
  <c r="K24" i="7"/>
  <c r="J24" i="7"/>
  <c r="I24" i="7"/>
  <c r="H24" i="7"/>
  <c r="F24" i="7"/>
  <c r="P23" i="7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<sst xmlns="http://schemas.openxmlformats.org/spreadsheetml/2006/main" count="1372" uniqueCount="678">
  <si>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</si>
  <si>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</si>
  <si>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</si>
  <si>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</si>
  <si>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</si>
  <si>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</si>
  <si>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</si>
  <si>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</si>
  <si>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</si>
  <si>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</si>
  <si>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</si>
  <si>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</si>
  <si>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</si>
  <si>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</si>
  <si>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</si>
  <si>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</si>
  <si>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</si>
  <si>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</si>
  <si>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</si>
  <si>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</si>
  <si>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</si>
  <si>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</si>
  <si>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</si>
  <si>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</si>
  <si>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</si>
  <si>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</si>
  <si>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</si>
  <si>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</si>
  <si>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</si>
  <si>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</si>
  <si>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</si>
  <si>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</si>
  <si>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</si>
  <si>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</si>
  <si>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</si>
  <si>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</si>
  <si>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</si>
  <si>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</si>
  <si>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</si>
  <si>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</si>
  <si>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</si>
  <si>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</si>
  <si>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</si>
  <si>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</si>
  <si>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</si>
  <si>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</si>
  <si>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</si>
  <si>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</si>
  <si>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</si>
  <si>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</si>
  <si>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</si>
  <si>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</si>
  <si>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</si>
  <si>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</si>
  <si>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</si>
  <si>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</si>
  <si>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</si>
  <si>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</si>
  <si>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</si>
  <si>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</si>
  <si>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</si>
  <si>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</si>
  <si>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</si>
  <si>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</si>
  <si>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</si>
  <si>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</si>
  <si>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</si>
  <si>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</si>
  <si>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</si>
  <si>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</si>
  <si>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</si>
  <si>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</si>
  <si>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</si>
  <si>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</si>
  <si>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</si>
  <si>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</si>
  <si>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</si>
  <si>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</si>
  <si>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</si>
  <si>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</si>
  <si>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</si>
  <si>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</si>
  <si>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</si>
  <si>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</si>
  <si>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</si>
  <si>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</si>
  <si>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</si>
  <si>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</si>
  <si>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</si>
  <si>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</si>
  <si>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</si>
  <si>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</si>
  <si>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</si>
  <si>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</si>
  <si>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</si>
  <si>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</si>
  <si>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</si>
  <si>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</si>
  <si>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</si>
  <si>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</si>
  <si>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</si>
  <si>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</si>
  <si>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</si>
  <si>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</si>
  <si>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</si>
  <si>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</si>
  <si>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</si>
  <si>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</si>
  <si>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</si>
  <si>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</si>
  <si>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</si>
  <si>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</si>
  <si>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</si>
  <si>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</si>
  <si>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</si>
  <si>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</si>
  <si>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</si>
  <si>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</si>
  <si>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</si>
  <si>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</si>
  <si>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</si>
  <si>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</si>
  <si>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</si>
  <si>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</si>
  <si>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</si>
  <si>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</si>
  <si>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</si>
  <si>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</si>
  <si>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</si>
  <si>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</si>
  <si>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</si>
  <si>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</si>
  <si>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</si>
  <si>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</si>
  <si>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</si>
  <si>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</si>
  <si>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</si>
  <si>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</si>
  <si>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</si>
  <si>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</si>
  <si>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</si>
  <si>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</si>
  <si>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</si>
  <si>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</si>
  <si>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</si>
  <si>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</si>
  <si>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</si>
  <si>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</si>
  <si>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</si>
  <si>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</si>
  <si>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</si>
  <si>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</si>
  <si>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</si>
  <si>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</si>
  <si>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</si>
  <si>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</si>
  <si>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</si>
  <si>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</si>
  <si>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</si>
  <si>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</si>
  <si>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</si>
  <si>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</si>
  <si>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</si>
  <si>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</si>
  <si>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</si>
  <si>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</si>
  <si>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</si>
  <si>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</si>
  <si>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</si>
  <si>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</si>
  <si>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</si>
  <si>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</si>
  <si>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</si>
  <si>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</si>
  <si>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</si>
  <si>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</si>
  <si>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</si>
  <si>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</si>
  <si>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</si>
  <si>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</si>
  <si>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</si>
  <si>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</si>
  <si>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</si>
  <si>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</si>
  <si>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</si>
  <si>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</si>
  <si>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</si>
  <si>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</si>
  <si>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</si>
  <si>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</si>
  <si>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</si>
  <si>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</si>
  <si>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</si>
  <si>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</si>
  <si>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</si>
  <si>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</si>
  <si>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</si>
  <si>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</si>
  <si>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</si>
  <si>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</si>
  <si>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</si>
  <si>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</si>
  <si>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</si>
  <si>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</si>
  <si>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</si>
  <si>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</si>
  <si>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</si>
  <si>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</si>
  <si>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</si>
  <si>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</si>
  <si>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</si>
  <si>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</si>
  <si>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</si>
  <si>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</si>
  <si>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</si>
  <si>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</si>
  <si>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</si>
  <si>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</si>
  <si>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</si>
  <si>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</si>
  <si>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</si>
  <si>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</si>
  <si>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</si>
  <si>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</si>
  <si>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</si>
  <si>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</si>
  <si>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</si>
  <si>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</si>
  <si>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</si>
  <si>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</si>
  <si>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</si>
  <si>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</si>
  <si>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</si>
  <si>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</si>
  <si>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</si>
  <si>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</si>
  <si>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</si>
  <si>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</si>
  <si>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</si>
  <si>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</si>
  <si>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</si>
  <si>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</si>
  <si>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</si>
  <si>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</si>
  <si>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</si>
  <si>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</si>
  <si>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</si>
  <si>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</si>
  <si>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</si>
  <si>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</si>
  <si>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</si>
  <si>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</si>
  <si>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</si>
  <si>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</si>
  <si>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</si>
  <si>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</si>
  <si>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</si>
  <si>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</si>
  <si>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</si>
  <si>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</si>
  <si>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</si>
  <si>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</si>
  <si>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</si>
  <si>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</si>
  <si>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</si>
  <si>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</si>
  <si>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</si>
  <si>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</si>
  <si>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</si>
  <si>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</si>
  <si>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</si>
  <si>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</si>
  <si>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</si>
  <si>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</si>
  <si>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</si>
  <si>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</si>
  <si>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</si>
  <si>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</si>
  <si>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</si>
  <si>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</si>
  <si>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</si>
  <si>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</si>
  <si>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</si>
  <si>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</si>
  <si>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</si>
  <si>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</si>
  <si>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</si>
  <si>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</si>
  <si>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</si>
  <si>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</si>
  <si>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</si>
  <si>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</si>
  <si>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</si>
  <si>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</si>
  <si>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</si>
  <si>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</si>
  <si>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</si>
  <si>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</si>
  <si>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</si>
  <si>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</si>
  <si>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</si>
  <si>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</si>
  <si>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</si>
  <si>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</si>
  <si>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</si>
  <si>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</si>
  <si>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</si>
  <si>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</si>
  <si>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</si>
  <si>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</si>
  <si>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</si>
  <si>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</si>
  <si>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</si>
  <si>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</si>
  <si>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</si>
  <si>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</si>
  <si>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</si>
  <si>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</si>
  <si>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</si>
  <si>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</si>
  <si>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</si>
  <si>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</si>
  <si>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</si>
  <si>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</si>
  <si>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</si>
  <si>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</si>
  <si>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</si>
  <si>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</si>
  <si>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</si>
  <si>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</si>
  <si>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</si>
  <si>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</si>
  <si>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</si>
  <si>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</si>
  <si>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</si>
  <si>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</si>
  <si>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</si>
  <si>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</si>
  <si>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</si>
  <si>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</si>
  <si>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</si>
  <si>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</si>
  <si>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</si>
  <si>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</si>
  <si>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</si>
  <si>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</si>
  <si>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</si>
  <si>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</si>
  <si>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</si>
  <si>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</si>
  <si>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</si>
  <si>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</si>
  <si>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</si>
  <si>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</si>
  <si>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</si>
  <si>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</si>
  <si>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</si>
  <si>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</si>
  <si>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</si>
  <si>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</si>
  <si>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</si>
  <si>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</si>
  <si>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</si>
  <si>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</si>
  <si>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</si>
  <si>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</si>
  <si>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</si>
  <si>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</si>
  <si>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</si>
  <si>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</si>
  <si>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</si>
  <si>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</si>
  <si>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</si>
  <si>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</si>
  <si>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</si>
  <si>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</si>
  <si>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</si>
  <si>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</si>
  <si>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</si>
  <si>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</si>
  <si>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</si>
  <si>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</si>
  <si>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</si>
  <si>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</si>
  <si>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</si>
  <si>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</si>
  <si>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</si>
  <si>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</si>
  <si>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</si>
  <si>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</si>
  <si>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</si>
  <si>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</si>
  <si>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</si>
  <si>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</si>
  <si>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</si>
  <si>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</si>
  <si>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</si>
  <si>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</si>
  <si>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</si>
  <si>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</si>
  <si>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</si>
  <si>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</si>
  <si>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</si>
  <si>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</si>
  <si>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</si>
  <si>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</si>
  <si>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</si>
  <si>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</si>
  <si>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</si>
  <si>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</si>
  <si>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</si>
  <si>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</si>
  <si>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</si>
  <si>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</si>
  <si>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</si>
  <si>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</si>
  <si>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</si>
  <si>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</si>
  <si>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</si>
  <si>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</si>
  <si>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</si>
  <si>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</si>
  <si>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</si>
  <si>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</si>
  <si>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</si>
  <si>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</si>
  <si>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</si>
  <si>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</si>
  <si>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</si>
  <si>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</si>
  <si>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</si>
  <si>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</si>
  <si>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</si>
  <si>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</si>
  <si>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</si>
  <si>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</si>
  <si>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</si>
  <si>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</si>
  <si>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</si>
  <si>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</si>
  <si>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</si>
  <si>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</si>
  <si>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</si>
  <si>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</si>
  <si>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</si>
  <si>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</si>
  <si>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</si>
  <si>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</si>
  <si>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</si>
  <si>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</si>
  <si>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</si>
  <si>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</si>
  <si>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</si>
  <si>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</si>
  <si>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</si>
  <si>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</si>
  <si>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</si>
  <si>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</si>
  <si>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</si>
  <si>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</si>
  <si>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</si>
  <si>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</si>
  <si>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</si>
  <si>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</si>
  <si>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</si>
  <si>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</si>
  <si>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</si>
  <si>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</si>
  <si>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</si>
  <si>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</si>
  <si>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</si>
  <si>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</si>
  <si>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</si>
  <si>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</si>
  <si>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</si>
  <si>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</si>
  <si>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</si>
  <si>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</si>
  <si>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</si>
  <si>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</si>
  <si>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</si>
  <si>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</si>
  <si>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</si>
  <si>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</si>
  <si>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</si>
  <si>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</si>
  <si>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</si>
  <si>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</si>
  <si>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</si>
  <si>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</si>
  <si>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</si>
  <si>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</si>
  <si>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</si>
  <si>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</si>
  <si>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</si>
  <si>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</si>
  <si>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</si>
  <si>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</si>
  <si>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</si>
  <si>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</si>
  <si>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</si>
  <si>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</si>
  <si>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</si>
  <si>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</si>
  <si>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</si>
  <si>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</si>
  <si>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</si>
  <si>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</si>
  <si>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</si>
  <si>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</si>
  <si>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</si>
  <si>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</si>
  <si>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</si>
  <si>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</si>
  <si>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</si>
  <si>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</si>
  <si>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</si>
  <si>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</si>
  <si>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</si>
  <si>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</si>
  <si>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</si>
  <si>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</si>
  <si>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</si>
  <si>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</si>
  <si>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</si>
  <si>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</si>
  <si>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</si>
  <si>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</si>
  <si>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</si>
  <si>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</si>
  <si>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</si>
  <si>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</si>
  <si>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</si>
  <si>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</si>
  <si>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</si>
  <si>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</si>
  <si>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</si>
  <si>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</si>
  <si>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</si>
  <si>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</si>
  <si>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</si>
  <si>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</si>
  <si>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</si>
  <si>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</si>
  <si>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</si>
  <si>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</si>
  <si>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</si>
  <si>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</si>
  <si>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</si>
  <si>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</si>
  <si>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</si>
  <si>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</si>
  <si>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</si>
  <si>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</si>
  <si>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</si>
  <si>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</si>
  <si>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</si>
  <si>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</si>
  <si>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</si>
  <si>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</si>
  <si>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</si>
  <si>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</si>
  <si>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</si>
  <si>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</si>
  <si>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</si>
  <si>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</si>
  <si>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</si>
  <si>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</si>
  <si>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</si>
  <si>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</si>
  <si>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</si>
  <si>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</si>
  <si>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</si>
  <si>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</si>
  <si>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</si>
  <si>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</si>
  <si>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</si>
  <si>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</si>
  <si>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</si>
  <si>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</si>
  <si>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</si>
  <si>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</si>
  <si>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</si>
  <si>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</si>
  <si>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</si>
  <si>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</si>
  <si>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</si>
  <si>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</si>
  <si>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</si>
  <si>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</si>
  <si>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</si>
  <si>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</si>
  <si>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</si>
  <si>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</si>
  <si>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</si>
  <si>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</si>
  <si>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</si>
  <si>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</si>
  <si>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</si>
  <si>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</si>
  <si>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</si>
  <si>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</si>
  <si>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</si>
  <si>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</si>
  <si>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</si>
  <si>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</si>
  <si>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</si>
  <si>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</si>
  <si>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</si>
  <si>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</si>
  <si>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</si>
  <si>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</si>
  <si>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</si>
  <si>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</si>
  <si>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</si>
  <si>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</si>
  <si>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</si>
  <si>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</si>
  <si>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</si>
  <si>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</si>
  <si>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</si>
  <si>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</si>
  <si>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</si>
  <si>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</si>
  <si>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</si>
  <si>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</si>
  <si>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</si>
  <si>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</si>
  <si>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</si>
  <si>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</si>
  <si>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</si>
  <si>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</si>
  <si>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</si>
  <si>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</si>
  <si>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</si>
  <si>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</si>
  <si>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</si>
  <si>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</si>
  <si>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</si>
  <si>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</si>
  <si>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</si>
  <si>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</si>
  <si>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</si>
  <si>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</si>
  <si>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</si>
  <si>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</si>
  <si>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</si>
  <si>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</si>
  <si>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</si>
  <si>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</si>
  <si>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</si>
  <si>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</si>
  <si>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</si>
  <si>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</si>
  <si>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</si>
  <si>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</si>
  <si>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e-werk Sachsenwald GmbH</t>
  </si>
  <si>
    <t>Hermann-Körner-Str. 61-63</t>
  </si>
  <si>
    <t xml:space="preserve">D-21465 </t>
  </si>
  <si>
    <t>Reinbek</t>
  </si>
  <si>
    <t>Philipp Manthey</t>
  </si>
  <si>
    <t>philipp.manthey@ewerk-sachsenwald.de</t>
  </si>
  <si>
    <t>040/727373 - 42</t>
  </si>
  <si>
    <t>GASPOOLNH7010911</t>
  </si>
  <si>
    <t>DE_GMK03</t>
  </si>
  <si>
    <t>DE_GHA03</t>
  </si>
  <si>
    <t>DE_GBD03</t>
  </si>
  <si>
    <t>DE_GKO03</t>
  </si>
  <si>
    <t>DE_GBH03</t>
  </si>
  <si>
    <t>DE_GGA03</t>
  </si>
  <si>
    <t>DE_GBA03</t>
  </si>
  <si>
    <t>DE_GWA03</t>
  </si>
  <si>
    <t>DE_GGB03</t>
  </si>
  <si>
    <t>DE_GPD03</t>
  </si>
  <si>
    <t>Hamburg-Veddel</t>
  </si>
  <si>
    <t>Netzgebiet e-werk Sachsenwald</t>
  </si>
  <si>
    <t>9870109100006</t>
  </si>
  <si>
    <t>GASPOOL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</si>
</sst>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33" borderId="17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653</v>
      </c>
    </row>
    <row r="12" spans="2:7" s="8" customFormat="1">
      <c r="B12" s="8" t="s">
        <v>496</v>
      </c>
    </row>
    <row r="13" spans="2:7" s="8" customFormat="1">
      <c r="B13" s="8" t="s">
        <v>654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="80" zoomScaleNormal="80" workbookViewId="0">
      <selection activeCell="C45" sqref="C4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42277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342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331" t="s">
        <v>676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658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498</v>
      </c>
      <c r="D28" s="48" t="str">
        <f>IF(D27&lt;&gt;C28,VLOOKUP(D27,$C$29:$D$48,2,FALSE),C28)</f>
        <v>Netzgebiet e-werk Sachsenwald</v>
      </c>
      <c r="E28" s="38"/>
      <c r="F28" s="11"/>
      <c r="G28" s="2"/>
    </row>
    <row r="29" spans="1:15">
      <c r="B29" s="15"/>
      <c r="C29" s="22" t="s">
        <v>395</v>
      </c>
      <c r="D29" s="45" t="s">
        <v>675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e-werk Sachsenwald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Netzgebiet e-werk Sachsenwald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9870109100006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677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429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663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493</v>
      </c>
      <c r="D35" s="42">
        <v>13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502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>
        <v>101450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O15" sqref="O1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e-werk Sachsenwald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Netzgebiet e-werk Sachsenwald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9870109100006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#01'!F10)</f>
        <v>101450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447</v>
      </c>
      <c r="D14" s="344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4" t="s">
        <v>387</v>
      </c>
      <c r="D15" s="344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499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499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674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>
        <v>10145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Hamburg-Veddel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>
        <f>E25</f>
        <v>10145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e-werk Sachsenwald GmbH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Netzgebiet e-werk Sachsenwald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9870109100006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447</v>
      </c>
      <c r="D14" s="344"/>
      <c r="E14" s="89" t="s">
        <v>448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4" t="s">
        <v>387</v>
      </c>
      <c r="D15" s="344"/>
      <c r="E15" s="89" t="s">
        <v>448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491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533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442</v>
      </c>
      <c r="D70" s="118" t="s">
        <v>533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B1" zoomScale="80" zoomScaleNormal="80" workbookViewId="0">
      <selection activeCell="K17" sqref="K17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e-werk Sachsenwald GmbH</v>
      </c>
      <c r="E5" s="129"/>
      <c r="J5" s="88" t="s">
        <v>495</v>
      </c>
      <c r="K5" s="130" t="s">
        <v>497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e-werk Sachsenwald</v>
      </c>
      <c r="E6" s="129"/>
      <c r="F6" s="129"/>
      <c r="K6" s="130" t="s">
        <v>504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9870109100006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493</v>
      </c>
      <c r="J8" s="131">
        <f>COUNTA(D12:D100)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492</v>
      </c>
      <c r="D10" s="133" t="s">
        <v>147</v>
      </c>
      <c r="E10" s="272" t="s">
        <v>506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494</v>
      </c>
      <c r="C11" s="139" t="s">
        <v>505</v>
      </c>
      <c r="D11" s="293" t="s">
        <v>247</v>
      </c>
      <c r="E11" s="163" t="s">
        <v>512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Netzgebiet e-werk Sachsenwald</v>
      </c>
      <c r="D12" s="62" t="s">
        <v>247</v>
      </c>
      <c r="E12" s="164" t="s">
        <v>36</v>
      </c>
      <c r="F12" s="296" t="str">
        <f>VLOOKUP($E12,'BDEW-Standard'!$B$3:$M$158,F$9,0)</f>
        <v>L13</v>
      </c>
      <c r="H12" s="273">
        <f>ROUND(VLOOKUP($E12,'BDEW-Standard'!$B$3:$M$158,H$9,0),7)</f>
        <v>3.0385547000000002</v>
      </c>
      <c r="I12" s="273">
        <f>ROUND(VLOOKUP($E12,'BDEW-Standard'!$B$3:$M$158,I$9,0),7)</f>
        <v>-37.182990799999999</v>
      </c>
      <c r="J12" s="273">
        <f>ROUND(VLOOKUP($E12,'BDEW-Standard'!$B$3:$M$158,J$9,0),7)</f>
        <v>5.6644869</v>
      </c>
      <c r="K12" s="273">
        <f>ROUND(VLOOKUP($E12,'BDEW-Standard'!$B$3:$M$158,K$9,0),7)</f>
        <v>0.1064544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4" si="1">($H12/(1+($I12/($Q$9-$L12))^$J12)+$K12)+MAX($M12*$Q$9+$N12,$O12*$Q$9+$P12)</f>
        <v>1.0160888552470466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Netzgebiet e-werk Sachsenwald</v>
      </c>
      <c r="D13" s="62" t="s">
        <v>247</v>
      </c>
      <c r="E13" s="164" t="s">
        <v>44</v>
      </c>
      <c r="F13" s="296" t="str">
        <f>VLOOKUP($E13,'BDEW-Standard'!$B$3:$M$158,F$9,0)</f>
        <v>L23</v>
      </c>
      <c r="H13" s="273">
        <f>ROUND(VLOOKUP($E13,'BDEW-Standard'!$B$3:$M$158,H$9,0),7)</f>
        <v>2.3767684</v>
      </c>
      <c r="I13" s="273">
        <f>ROUND(VLOOKUP($E13,'BDEW-Standard'!$B$3:$M$158,I$9,0),7)</f>
        <v>-34.719233299999999</v>
      </c>
      <c r="J13" s="273">
        <f>ROUND(VLOOKUP($E13,'BDEW-Standard'!$B$3:$M$158,J$9,0),7)</f>
        <v>5.8332161999999999</v>
      </c>
      <c r="K13" s="273">
        <f>ROUND(VLOOKUP($E13,'BDEW-Standard'!$B$3:$M$158,K$9,0),7)</f>
        <v>0.1356714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1.0465855008737617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Netzgebiet e-werk Sachsenwald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Netzgebiet e-werk Sachsenwald</v>
      </c>
      <c r="D15" s="62" t="s">
        <v>247</v>
      </c>
      <c r="E15" s="164" t="s">
        <v>664</v>
      </c>
      <c r="F15" s="296" t="str">
        <f>VLOOKUP($E15,'BDEW-Standard'!$B$3:$M$158,F$9,0)</f>
        <v>MK3</v>
      </c>
      <c r="H15" s="273">
        <f>ROUND(VLOOKUP($E15,'BDEW-Standard'!$B$3:$M$158,H$9,0),7)</f>
        <v>2.7882424000000001</v>
      </c>
      <c r="I15" s="273">
        <f>ROUND(VLOOKUP($E15,'BDEW-Standard'!$B$3:$M$158,I$9,0),7)</f>
        <v>-34.880612999999997</v>
      </c>
      <c r="J15" s="273">
        <f>ROUND(VLOOKUP($E15,'BDEW-Standard'!$B$3:$M$158,J$9,0),7)</f>
        <v>6.5951899000000003</v>
      </c>
      <c r="K15" s="273">
        <f>ROUND(VLOOKUP($E15,'BDEW-Standard'!$B$3:$M$158,K$9,0),7)</f>
        <v>5.4032900000000002E-2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1.0622306107520199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Netzgebiet e-werk Sachsenwald</v>
      </c>
      <c r="D16" s="62" t="s">
        <v>247</v>
      </c>
      <c r="E16" s="164" t="s">
        <v>665</v>
      </c>
      <c r="F16" s="296" t="str">
        <f>VLOOKUP($E16,'BDEW-Standard'!$B$3:$M$158,F$9,0)</f>
        <v>HA3</v>
      </c>
      <c r="H16" s="273">
        <f>ROUND(VLOOKUP($E16,'BDEW-Standard'!$B$3:$M$158,H$9,0),7)</f>
        <v>3.5811213999999998</v>
      </c>
      <c r="I16" s="273">
        <f>ROUND(VLOOKUP($E16,'BDEW-Standard'!$B$3:$M$158,I$9,0),7)</f>
        <v>-36.965006500000001</v>
      </c>
      <c r="J16" s="273">
        <f>ROUND(VLOOKUP($E16,'BDEW-Standard'!$B$3:$M$158,J$9,0),7)</f>
        <v>7.2256947</v>
      </c>
      <c r="K16" s="273">
        <f>ROUND(VLOOKUP($E16,'BDEW-Standard'!$B$3:$M$158,K$9,0),7)</f>
        <v>4.4841600000000002E-2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0.97852945357176691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Netzgebiet e-werk Sachsenwald</v>
      </c>
      <c r="D17" s="62" t="s">
        <v>247</v>
      </c>
      <c r="E17" s="164" t="s">
        <v>666</v>
      </c>
      <c r="F17" s="296" t="str">
        <f>VLOOKUP($E17,'BDEW-Standard'!$B$3:$M$158,F$9,0)</f>
        <v>BD3</v>
      </c>
      <c r="H17" s="273">
        <f>ROUND(VLOOKUP($E17,'BDEW-Standard'!$B$3:$M$158,H$9,0),7)</f>
        <v>2.9177027</v>
      </c>
      <c r="I17" s="273">
        <f>ROUND(VLOOKUP($E17,'BDEW-Standard'!$B$3:$M$158,I$9,0),7)</f>
        <v>-36.179411700000003</v>
      </c>
      <c r="J17" s="273">
        <f>ROUND(VLOOKUP($E17,'BDEW-Standard'!$B$3:$M$158,J$9,0),7)</f>
        <v>5.9265162</v>
      </c>
      <c r="K17" s="273">
        <f>ROUND(VLOOKUP($E17,'BDEW-Standard'!$B$3:$M$158,K$9,0),7)</f>
        <v>0.11519119999999999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1.0656106174494469</v>
      </c>
      <c r="R17" s="274">
        <f>ROUND(VLOOKUP(MID($E17,4,3),'Wochentag F(WT)'!$B$7:$J$22,R$9,0),4)</f>
        <v>1.1052</v>
      </c>
      <c r="S17" s="274">
        <f>ROUND(VLOOKUP(MID($E17,4,3),'Wochentag F(WT)'!$B$7:$J$22,S$9,0),4)</f>
        <v>1.0857000000000001</v>
      </c>
      <c r="T17" s="274">
        <f>ROUND(VLOOKUP(MID($E17,4,3),'Wochentag F(WT)'!$B$7:$J$22,T$9,0),4)</f>
        <v>1.0378000000000001</v>
      </c>
      <c r="U17" s="274">
        <f>ROUND(VLOOKUP(MID($E17,4,3),'Wochentag F(WT)'!$B$7:$J$22,U$9,0),4)</f>
        <v>1.0622</v>
      </c>
      <c r="V17" s="274">
        <f>ROUND(VLOOKUP(MID($E17,4,3),'Wochentag F(WT)'!$B$7:$J$22,V$9,0),4)</f>
        <v>1.0266</v>
      </c>
      <c r="W17" s="274">
        <f>ROUND(VLOOKUP(MID($E17,4,3),'Wochentag F(WT)'!$B$7:$J$22,W$9,0),4)</f>
        <v>0.76290000000000002</v>
      </c>
      <c r="X17" s="275">
        <f t="shared" si="2"/>
        <v>0.91959999999999997</v>
      </c>
      <c r="Y17" s="292"/>
      <c r="Z17" s="210"/>
    </row>
    <row r="18" spans="2:26" s="142" customFormat="1">
      <c r="B18" s="143">
        <v>7</v>
      </c>
      <c r="C18" s="144" t="str">
        <f t="shared" si="0"/>
        <v>Netzgebiet e-werk Sachsenwald</v>
      </c>
      <c r="D18" s="62" t="s">
        <v>247</v>
      </c>
      <c r="E18" s="164" t="s">
        <v>667</v>
      </c>
      <c r="F18" s="296" t="str">
        <f>VLOOKUP($E18,'BDEW-Standard'!$B$3:$M$158,F$9,0)</f>
        <v>KO3</v>
      </c>
      <c r="H18" s="273">
        <f>ROUND(VLOOKUP($E18,'BDEW-Standard'!$B$3:$M$158,H$9,0),7)</f>
        <v>2.7172288</v>
      </c>
      <c r="I18" s="273">
        <f>ROUND(VLOOKUP($E18,'BDEW-Standard'!$B$3:$M$158,I$9,0),7)</f>
        <v>-35.141256300000002</v>
      </c>
      <c r="J18" s="273">
        <f>ROUND(VLOOKUP($E18,'BDEW-Standard'!$B$3:$M$158,J$9,0),7)</f>
        <v>7.1303394999999998</v>
      </c>
      <c r="K18" s="273">
        <f>ROUND(VLOOKUP($E18,'BDEW-Standard'!$B$3:$M$158,K$9,0),7)</f>
        <v>0.14184720000000001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1.0630299199876638</v>
      </c>
      <c r="R18" s="274">
        <f>ROUND(VLOOKUP(MID($E18,4,3),'Wochentag F(WT)'!$B$7:$J$22,R$9,0),4)</f>
        <v>1.0354000000000001</v>
      </c>
      <c r="S18" s="274">
        <f>ROUND(VLOOKUP(MID($E18,4,3),'Wochentag F(WT)'!$B$7:$J$22,S$9,0),4)</f>
        <v>1.0523</v>
      </c>
      <c r="T18" s="274">
        <f>ROUND(VLOOKUP(MID($E18,4,3),'Wochentag F(WT)'!$B$7:$J$22,T$9,0),4)</f>
        <v>1.0448999999999999</v>
      </c>
      <c r="U18" s="274">
        <f>ROUND(VLOOKUP(MID($E18,4,3),'Wochentag F(WT)'!$B$7:$J$22,U$9,0),4)</f>
        <v>1.0494000000000001</v>
      </c>
      <c r="V18" s="274">
        <f>ROUND(VLOOKUP(MID($E18,4,3),'Wochentag F(WT)'!$B$7:$J$22,V$9,0),4)</f>
        <v>0.98850000000000005</v>
      </c>
      <c r="W18" s="274">
        <f>ROUND(VLOOKUP(MID($E18,4,3),'Wochentag F(WT)'!$B$7:$J$22,W$9,0),4)</f>
        <v>0.88600000000000001</v>
      </c>
      <c r="X18" s="275">
        <f t="shared" si="2"/>
        <v>0.94349999999999934</v>
      </c>
      <c r="Y18" s="292"/>
      <c r="Z18" s="210"/>
    </row>
    <row r="19" spans="2:26" s="142" customFormat="1">
      <c r="B19" s="143">
        <v>8</v>
      </c>
      <c r="C19" s="144" t="str">
        <f t="shared" si="0"/>
        <v>Netzgebiet e-werk Sachsenwald</v>
      </c>
      <c r="D19" s="62" t="s">
        <v>247</v>
      </c>
      <c r="E19" s="164" t="s">
        <v>668</v>
      </c>
      <c r="F19" s="296" t="str">
        <f>VLOOKUP($E19,'BDEW-Standard'!$B$3:$M$158,F$9,0)</f>
        <v>BH3</v>
      </c>
      <c r="H19" s="273">
        <f>ROUND(VLOOKUP($E19,'BDEW-Standard'!$B$3:$M$158,H$9,0),7)</f>
        <v>2.0102471999999998</v>
      </c>
      <c r="I19" s="273">
        <f>ROUND(VLOOKUP($E19,'BDEW-Standard'!$B$3:$M$158,I$9,0),7)</f>
        <v>-35.253212400000002</v>
      </c>
      <c r="J19" s="273">
        <f>ROUND(VLOOKUP($E19,'BDEW-Standard'!$B$3:$M$158,J$9,0),7)</f>
        <v>6.1544406</v>
      </c>
      <c r="K19" s="273">
        <f>ROUND(VLOOKUP($E19,'BDEW-Standard'!$B$3:$M$158,K$9,0),7)</f>
        <v>0.32947409999999999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1.0436896084076008</v>
      </c>
      <c r="R19" s="274">
        <f>ROUND(VLOOKUP(MID($E19,4,3),'Wochentag F(WT)'!$B$7:$J$22,R$9,0),4)</f>
        <v>0.97670000000000001</v>
      </c>
      <c r="S19" s="274">
        <f>ROUND(VLOOKUP(MID($E19,4,3),'Wochentag F(WT)'!$B$7:$J$22,S$9,0),4)</f>
        <v>1.0388999999999999</v>
      </c>
      <c r="T19" s="274">
        <f>ROUND(VLOOKUP(MID($E19,4,3),'Wochentag F(WT)'!$B$7:$J$22,T$9,0),4)</f>
        <v>1.0027999999999999</v>
      </c>
      <c r="U19" s="274">
        <f>ROUND(VLOOKUP(MID($E19,4,3),'Wochentag F(WT)'!$B$7:$J$22,U$9,0),4)</f>
        <v>1.0162</v>
      </c>
      <c r="V19" s="274">
        <f>ROUND(VLOOKUP(MID($E19,4,3),'Wochentag F(WT)'!$B$7:$J$22,V$9,0),4)</f>
        <v>1.0024</v>
      </c>
      <c r="W19" s="274">
        <f>ROUND(VLOOKUP(MID($E19,4,3),'Wochentag F(WT)'!$B$7:$J$22,W$9,0),4)</f>
        <v>1.0043</v>
      </c>
      <c r="X19" s="275">
        <f t="shared" si="2"/>
        <v>0.95870000000000122</v>
      </c>
      <c r="Y19" s="292"/>
      <c r="Z19" s="210"/>
    </row>
    <row r="20" spans="2:26" s="142" customFormat="1">
      <c r="B20" s="143">
        <v>9</v>
      </c>
      <c r="C20" s="144" t="str">
        <f t="shared" si="0"/>
        <v>Netzgebiet e-werk Sachsenwald</v>
      </c>
      <c r="D20" s="62" t="s">
        <v>247</v>
      </c>
      <c r="E20" s="164" t="s">
        <v>669</v>
      </c>
      <c r="F20" s="296" t="str">
        <f>VLOOKUP($E20,'BDEW-Standard'!$B$3:$M$158,F$9,0)</f>
        <v>GA3</v>
      </c>
      <c r="H20" s="273">
        <f>ROUND(VLOOKUP($E20,'BDEW-Standard'!$B$3:$M$158,H$9,0),7)</f>
        <v>2.2850164999999998</v>
      </c>
      <c r="I20" s="273">
        <f>ROUND(VLOOKUP($E20,'BDEW-Standard'!$B$3:$M$158,I$9,0),7)</f>
        <v>-36.287858399999998</v>
      </c>
      <c r="J20" s="273">
        <f>ROUND(VLOOKUP($E20,'BDEW-Standard'!$B$3:$M$158,J$9,0),7)</f>
        <v>6.5885125999999996</v>
      </c>
      <c r="K20" s="273">
        <f>ROUND(VLOOKUP($E20,'BDEW-Standard'!$B$3:$M$158,K$9,0),7)</f>
        <v>0.31505349999999999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1.0096183914256316</v>
      </c>
      <c r="R20" s="274">
        <f>ROUND(VLOOKUP(MID($E20,4,3),'Wochentag F(WT)'!$B$7:$J$22,R$9,0),4)</f>
        <v>0.93220000000000003</v>
      </c>
      <c r="S20" s="274">
        <f>ROUND(VLOOKUP(MID($E20,4,3),'Wochentag F(WT)'!$B$7:$J$22,S$9,0),4)</f>
        <v>0.98939999999999995</v>
      </c>
      <c r="T20" s="274">
        <f>ROUND(VLOOKUP(MID($E20,4,3),'Wochentag F(WT)'!$B$7:$J$22,T$9,0),4)</f>
        <v>1.0033000000000001</v>
      </c>
      <c r="U20" s="274">
        <f>ROUND(VLOOKUP(MID($E20,4,3),'Wochentag F(WT)'!$B$7:$J$22,U$9,0),4)</f>
        <v>1.0108999999999999</v>
      </c>
      <c r="V20" s="274">
        <f>ROUND(VLOOKUP(MID($E20,4,3),'Wochentag F(WT)'!$B$7:$J$22,V$9,0),4)</f>
        <v>1.018</v>
      </c>
      <c r="W20" s="274">
        <f>ROUND(VLOOKUP(MID($E20,4,3),'Wochentag F(WT)'!$B$7:$J$22,W$9,0),4)</f>
        <v>1.0356000000000001</v>
      </c>
      <c r="X20" s="275">
        <f t="shared" si="2"/>
        <v>1.0106000000000002</v>
      </c>
      <c r="Y20" s="292"/>
      <c r="Z20" s="210"/>
    </row>
    <row r="21" spans="2:26" s="142" customFormat="1">
      <c r="B21" s="143">
        <v>10</v>
      </c>
      <c r="C21" s="144" t="str">
        <f t="shared" si="0"/>
        <v>Netzgebiet e-werk Sachsenwald</v>
      </c>
      <c r="D21" s="62" t="s">
        <v>247</v>
      </c>
      <c r="E21" s="164" t="s">
        <v>670</v>
      </c>
      <c r="F21" s="296" t="str">
        <f>VLOOKUP($E21,'BDEW-Standard'!$B$3:$M$158,F$9,0)</f>
        <v>BA3</v>
      </c>
      <c r="H21" s="273">
        <f>ROUND(VLOOKUP($E21,'BDEW-Standard'!$B$3:$M$158,H$9,0),7)</f>
        <v>0.62619619999999998</v>
      </c>
      <c r="I21" s="273">
        <f>ROUND(VLOOKUP($E21,'BDEW-Standard'!$B$3:$M$158,I$9,0),7)</f>
        <v>-33</v>
      </c>
      <c r="J21" s="273">
        <f>ROUND(VLOOKUP($E21,'BDEW-Standard'!$B$3:$M$158,J$9,0),7)</f>
        <v>5.7212303000000002</v>
      </c>
      <c r="K21" s="273">
        <f>ROUND(VLOOKUP($E21,'BDEW-Standard'!$B$3:$M$158,K$9,0),7)</f>
        <v>0.78556550000000003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1.0711738317583412</v>
      </c>
      <c r="R21" s="274">
        <f>ROUND(VLOOKUP(MID($E21,4,3),'Wochentag F(WT)'!$B$7:$J$22,R$9,0),4)</f>
        <v>1.0848</v>
      </c>
      <c r="S21" s="274">
        <f>ROUND(VLOOKUP(MID($E21,4,3),'Wochentag F(WT)'!$B$7:$J$22,S$9,0),4)</f>
        <v>1.1211</v>
      </c>
      <c r="T21" s="274">
        <f>ROUND(VLOOKUP(MID($E21,4,3),'Wochentag F(WT)'!$B$7:$J$22,T$9,0),4)</f>
        <v>1.0769</v>
      </c>
      <c r="U21" s="274">
        <f>ROUND(VLOOKUP(MID($E21,4,3),'Wochentag F(WT)'!$B$7:$J$22,U$9,0),4)</f>
        <v>1.1353</v>
      </c>
      <c r="V21" s="274">
        <f>ROUND(VLOOKUP(MID($E21,4,3),'Wochentag F(WT)'!$B$7:$J$22,V$9,0),4)</f>
        <v>1.1402000000000001</v>
      </c>
      <c r="W21" s="274">
        <f>ROUND(VLOOKUP(MID($E21,4,3),'Wochentag F(WT)'!$B$7:$J$22,W$9,0),4)</f>
        <v>0.48520000000000002</v>
      </c>
      <c r="X21" s="275">
        <f t="shared" si="2"/>
        <v>0.95650000000000013</v>
      </c>
      <c r="Y21" s="292"/>
      <c r="Z21" s="210"/>
    </row>
    <row r="22" spans="2:26" s="142" customFormat="1">
      <c r="B22" s="143">
        <v>11</v>
      </c>
      <c r="C22" s="144" t="str">
        <f t="shared" si="0"/>
        <v>Netzgebiet e-werk Sachsenwald</v>
      </c>
      <c r="D22" s="62" t="s">
        <v>247</v>
      </c>
      <c r="E22" s="164" t="s">
        <v>671</v>
      </c>
      <c r="F22" s="296" t="str">
        <f>VLOOKUP($E22,'BDEW-Standard'!$B$3:$M$158,F$9,0)</f>
        <v>WA3</v>
      </c>
      <c r="H22" s="273">
        <f>ROUND(VLOOKUP($E22,'BDEW-Standard'!$B$3:$M$158,H$9,0),7)</f>
        <v>0.76572899999999999</v>
      </c>
      <c r="I22" s="273">
        <f>ROUND(VLOOKUP($E22,'BDEW-Standard'!$B$3:$M$158,I$9,0),7)</f>
        <v>-36.023791199999998</v>
      </c>
      <c r="J22" s="273">
        <f>ROUND(VLOOKUP($E22,'BDEW-Standard'!$B$3:$M$158,J$9,0),7)</f>
        <v>4.8662747</v>
      </c>
      <c r="K22" s="273">
        <f>ROUND(VLOOKUP($E22,'BDEW-Standard'!$B$3:$M$158,K$9,0),7)</f>
        <v>0.80494250000000001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1.0804258319686442</v>
      </c>
      <c r="R22" s="274">
        <f>ROUND(VLOOKUP(MID($E22,4,3),'Wochentag F(WT)'!$B$7:$J$22,R$9,0),4)</f>
        <v>1.2457</v>
      </c>
      <c r="S22" s="274">
        <f>ROUND(VLOOKUP(MID($E22,4,3),'Wochentag F(WT)'!$B$7:$J$22,S$9,0),4)</f>
        <v>1.2615000000000001</v>
      </c>
      <c r="T22" s="274">
        <f>ROUND(VLOOKUP(MID($E22,4,3),'Wochentag F(WT)'!$B$7:$J$22,T$9,0),4)</f>
        <v>1.2706999999999999</v>
      </c>
      <c r="U22" s="274">
        <f>ROUND(VLOOKUP(MID($E22,4,3),'Wochentag F(WT)'!$B$7:$J$22,U$9,0),4)</f>
        <v>1.2430000000000001</v>
      </c>
      <c r="V22" s="274">
        <f>ROUND(VLOOKUP(MID($E22,4,3),'Wochentag F(WT)'!$B$7:$J$22,V$9,0),4)</f>
        <v>1.1275999999999999</v>
      </c>
      <c r="W22" s="274">
        <f>ROUND(VLOOKUP(MID($E22,4,3),'Wochentag F(WT)'!$B$7:$J$22,W$9,0),4)</f>
        <v>0.38769999999999999</v>
      </c>
      <c r="X22" s="275">
        <f t="shared" si="2"/>
        <v>0.46379999999999999</v>
      </c>
      <c r="Y22" s="292"/>
      <c r="Z22" s="210"/>
    </row>
    <row r="23" spans="2:26" s="142" customFormat="1">
      <c r="B23" s="143">
        <v>12</v>
      </c>
      <c r="C23" s="144" t="str">
        <f t="shared" si="0"/>
        <v>Netzgebiet e-werk Sachsenwald</v>
      </c>
      <c r="D23" s="62" t="s">
        <v>247</v>
      </c>
      <c r="E23" s="164" t="s">
        <v>672</v>
      </c>
      <c r="F23" s="296" t="str">
        <f>VLOOKUP($E23,'BDEW-Standard'!$B$3:$M$158,F$9,0)</f>
        <v>GB3</v>
      </c>
      <c r="H23" s="273">
        <f>ROUND(VLOOKUP($E23,'BDEW-Standard'!$B$3:$M$158,H$9,0),7)</f>
        <v>3.2572741999999999</v>
      </c>
      <c r="I23" s="273">
        <f>ROUND(VLOOKUP($E23,'BDEW-Standard'!$B$3:$M$158,I$9,0),7)</f>
        <v>-37.5</v>
      </c>
      <c r="J23" s="273">
        <f>ROUND(VLOOKUP($E23,'BDEW-Standard'!$B$3:$M$158,J$9,0),7)</f>
        <v>6.3462148000000003</v>
      </c>
      <c r="K23" s="273">
        <f>ROUND(VLOOKUP($E23,'BDEW-Standard'!$B$3:$M$158,K$9,0),7)</f>
        <v>8.6622699999999997E-2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0.9584556323619029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Netzgebiet e-werk Sachsenwald</v>
      </c>
      <c r="D24" s="62" t="s">
        <v>247</v>
      </c>
      <c r="E24" s="164" t="s">
        <v>673</v>
      </c>
      <c r="F24" s="296" t="str">
        <f>VLOOKUP($E24,'BDEW-Standard'!$B$3:$M$158,F$9,0)</f>
        <v>PD3</v>
      </c>
      <c r="H24" s="273">
        <f>ROUND(VLOOKUP($E24,'BDEW-Standard'!$B$3:$M$158,H$9,0),7)</f>
        <v>3.2</v>
      </c>
      <c r="I24" s="273">
        <f>ROUND(VLOOKUP($E24,'BDEW-Standard'!$B$3:$M$158,I$9,0),7)</f>
        <v>-35.799999999999997</v>
      </c>
      <c r="J24" s="273">
        <f>ROUND(VLOOKUP($E24,'BDEW-Standard'!$B$3:$M$158,J$9,0),7)</f>
        <v>8.4</v>
      </c>
      <c r="K24" s="273">
        <f>ROUND(VLOOKUP($E24,'BDEW-Standard'!$B$3:$M$158,K$9,0),7)</f>
        <v>9.3848600000000004E-2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0.99106250024889242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2" customFormat="1">
      <c r="B25" s="143">
        <v>14</v>
      </c>
      <c r="C25" s="144" t="str">
        <f t="shared" si="0"/>
        <v>Netzgebiet e-werk Sachsenwald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Netzgebiet e-werk Sachsenwald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Netzgebiet e-werk Sachsenwald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Netzgebiet e-werk Sachsenwald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Netzgebiet e-werk Sachsenwald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Netzgebiet e-werk Sachsenwald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Netzgebiet e-werk Sachsenwald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Netzgebiet e-werk Sachsenwald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Netzgebiet e-werk Sachsenwald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Netzgebiet e-werk Sachsenwald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Netzgebiet e-werk Sachsenwald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Netzgebiet e-werk Sachsenwald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Netzgebiet e-werk Sachsenwald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Netzgebiet e-werk Sachsenwald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Netzgebiet e-werk Sachsenwald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Netzgebiet e-werk Sachsenwald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Netzgebiet e-werk Sachsenwald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2:P2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R13" sqref="R1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e-werk Sachsenwald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Netzgebiet e-werk Sachsenwald</v>
      </c>
      <c r="D5" s="37"/>
      <c r="E5" s="76"/>
      <c r="F5" s="76"/>
      <c r="G5" s="76"/>
      <c r="I5" s="76"/>
      <c r="J5" s="76"/>
      <c r="K5" s="76"/>
      <c r="L5" s="76"/>
      <c r="M5" s="88" t="s">
        <v>503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9870109100006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457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453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540</v>
      </c>
    </row>
    <row r="2" spans="1:16">
      <c r="A2" s="233"/>
      <c r="B2" s="232" t="s">
        <v>455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456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Visconto</cp:lastModifiedBy>
  <cp:lastPrinted>2015-03-20T22:59:10Z</cp:lastPrinted>
  <dcterms:created xsi:type="dcterms:W3CDTF">2015-01-15T05:25:41Z</dcterms:created>
  <dcterms:modified xsi:type="dcterms:W3CDTF">2018-07-02T14:22:30Z</dcterms:modified>
</cp:coreProperties>
</file>