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X27" i="7" l="1"/>
  <c r="X28" i="7"/>
  <c r="X29" i="7"/>
  <c r="X30" i="7"/>
  <c r="X31" i="7"/>
  <c r="X32" i="7"/>
  <c r="W27" i="7"/>
  <c r="W28" i="7"/>
  <c r="W29" i="7"/>
  <c r="W30" i="7"/>
  <c r="W31" i="7"/>
  <c r="W32" i="7"/>
  <c r="V27" i="7"/>
  <c r="V28" i="7"/>
  <c r="V29" i="7"/>
  <c r="V30" i="7"/>
  <c r="V31" i="7"/>
  <c r="V32" i="7"/>
  <c r="U27" i="7"/>
  <c r="U28" i="7"/>
  <c r="U29" i="7"/>
  <c r="U30" i="7"/>
  <c r="U31" i="7"/>
  <c r="U32" i="7"/>
  <c r="T27" i="7"/>
  <c r="T28" i="7"/>
  <c r="T29" i="7"/>
  <c r="T30" i="7"/>
  <c r="T31" i="7"/>
  <c r="T32" i="7"/>
  <c r="S27" i="7"/>
  <c r="S28" i="7"/>
  <c r="S29" i="7"/>
  <c r="S30" i="7"/>
  <c r="S31" i="7"/>
  <c r="S32" i="7"/>
  <c r="R27" i="7"/>
  <c r="R28" i="7"/>
  <c r="R29" i="7"/>
  <c r="R30" i="7"/>
  <c r="R31" i="7"/>
  <c r="R32" i="7"/>
  <c r="Q27" i="7"/>
  <c r="Q28" i="7"/>
  <c r="Q29" i="7"/>
  <c r="Q30" i="7"/>
  <c r="Q31" i="7"/>
  <c r="Q32" i="7"/>
  <c r="P27" i="7"/>
  <c r="P28" i="7"/>
  <c r="P29" i="7"/>
  <c r="P30" i="7"/>
  <c r="P31" i="7"/>
  <c r="P32" i="7"/>
  <c r="O27" i="7"/>
  <c r="O28" i="7"/>
  <c r="O29" i="7"/>
  <c r="O30" i="7"/>
  <c r="O31" i="7"/>
  <c r="O32" i="7"/>
  <c r="N27" i="7"/>
  <c r="N28" i="7"/>
  <c r="N29" i="7"/>
  <c r="N30" i="7"/>
  <c r="N31" i="7"/>
  <c r="N32" i="7"/>
  <c r="M27" i="7"/>
  <c r="M28" i="7"/>
  <c r="M29" i="7"/>
  <c r="M30" i="7"/>
  <c r="M31" i="7"/>
  <c r="M32" i="7"/>
  <c r="L27" i="7"/>
  <c r="L28" i="7"/>
  <c r="L29" i="7"/>
  <c r="L30" i="7"/>
  <c r="L31" i="7"/>
  <c r="L32" i="7"/>
  <c r="K27" i="7"/>
  <c r="K28" i="7"/>
  <c r="K29" i="7"/>
  <c r="K30" i="7"/>
  <c r="K31" i="7"/>
  <c r="K32" i="7"/>
  <c r="J27" i="7"/>
  <c r="J28" i="7"/>
  <c r="J29" i="7"/>
  <c r="J30" i="7"/>
  <c r="J31" i="7"/>
  <c r="J32" i="7"/>
  <c r="I27" i="7"/>
  <c r="I28" i="7"/>
  <c r="I29" i="7"/>
  <c r="I30" i="7"/>
  <c r="I31" i="7"/>
  <c r="I32" i="7"/>
  <c r="H27" i="7"/>
  <c r="H28" i="7"/>
  <c r="H29" i="7"/>
  <c r="H30" i="7"/>
  <c r="H31" i="7"/>
  <c r="H32" i="7"/>
  <c r="F32" i="7"/>
  <c r="F30" i="7"/>
  <c r="F31" i="7"/>
  <c r="F29" i="7"/>
  <c r="F28" i="7"/>
  <c r="F27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D56" i="18"/>
  <c r="J55" i="18" s="1"/>
  <c r="E31" i="18"/>
  <c r="D66" i="18"/>
  <c r="K65" i="18" s="1"/>
  <c r="K55" i="18"/>
  <c r="G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6" i="7" l="1"/>
  <c r="L26" i="7"/>
  <c r="H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N12" i="7"/>
  <c r="K25" i="7"/>
  <c r="O23" i="7"/>
  <c r="M22" i="7"/>
  <c r="F21" i="7"/>
  <c r="K19" i="7"/>
  <c r="K17" i="7"/>
  <c r="O15" i="7"/>
  <c r="M14" i="7"/>
  <c r="F13" i="7"/>
  <c r="O26" i="7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J12" i="7"/>
  <c r="O25" i="7"/>
  <c r="K23" i="7"/>
  <c r="I22" i="7"/>
  <c r="M20" i="7"/>
  <c r="F19" i="7"/>
  <c r="O17" i="7"/>
  <c r="I16" i="7"/>
  <c r="F15" i="7"/>
  <c r="K13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I26" i="7"/>
  <c r="F25" i="7"/>
  <c r="I24" i="7"/>
  <c r="F23" i="7"/>
  <c r="K21" i="7"/>
  <c r="O19" i="7"/>
  <c r="M18" i="7"/>
  <c r="F17" i="7"/>
  <c r="K15" i="7"/>
  <c r="O13" i="7"/>
  <c r="I12" i="7"/>
  <c r="M26" i="7"/>
  <c r="M24" i="7"/>
  <c r="O21" i="7"/>
  <c r="I20" i="7"/>
  <c r="I18" i="7"/>
  <c r="M16" i="7"/>
  <c r="I14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<sst xmlns="http://schemas.openxmlformats.org/spreadsheetml/2006/main" count="1383" uniqueCount="686">
  <si>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</si>
  <si>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</si>
  <si>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</si>
  <si>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</si>
  <si>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</si>
  <si>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</si>
  <si>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</si>
  <si>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</si>
  <si>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</si>
  <si>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</si>
  <si>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</si>
  <si>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</si>
  <si>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</si>
  <si>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</si>
  <si>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</si>
  <si>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</si>
  <si>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</si>
  <si>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</si>
  <si>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</si>
  <si>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</si>
  <si>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</si>
  <si>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</si>
  <si>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</si>
  <si>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</si>
  <si>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</si>
  <si>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</si>
  <si>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</si>
  <si>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</si>
  <si>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</si>
  <si>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</si>
  <si>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</si>
  <si>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</si>
  <si>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</si>
  <si>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</si>
  <si>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</si>
  <si>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</si>
  <si>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</si>
  <si>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</si>
  <si>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</si>
  <si>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</si>
  <si>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</si>
  <si>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</si>
  <si>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</si>
  <si>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</si>
  <si>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</si>
  <si>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</si>
  <si>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</si>
  <si>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</si>
  <si>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</si>
  <si>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</si>
  <si>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</si>
  <si>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</si>
  <si>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</si>
  <si>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</si>
  <si>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</si>
  <si>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</si>
  <si>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</si>
  <si>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</si>
  <si>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</si>
  <si>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</si>
  <si>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</si>
  <si>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</si>
  <si>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</si>
  <si>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</si>
  <si>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</si>
  <si>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</si>
  <si>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</si>
  <si>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</si>
  <si>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</si>
  <si>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</si>
  <si>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</si>
  <si>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</si>
  <si>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</si>
  <si>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</si>
  <si>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</si>
  <si>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</si>
  <si>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</si>
  <si>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</si>
  <si>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</si>
  <si>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</si>
  <si>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</si>
  <si>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</si>
  <si>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</si>
  <si>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</si>
  <si>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</si>
  <si>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</si>
  <si>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</si>
  <si>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</si>
  <si>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</si>
  <si>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</si>
  <si>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</si>
  <si>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</si>
  <si>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</si>
  <si>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</si>
  <si>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</si>
  <si>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</si>
  <si>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</si>
  <si>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</si>
  <si>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</si>
  <si>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</si>
  <si>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</si>
  <si>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</si>
  <si>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</si>
  <si>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</si>
  <si>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</si>
  <si>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</si>
  <si>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</si>
  <si>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</si>
  <si>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</si>
  <si>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</si>
  <si>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</si>
  <si>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</si>
  <si>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</si>
  <si>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</si>
  <si>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</si>
  <si>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</si>
  <si>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</si>
  <si>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</si>
  <si>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</si>
  <si>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</si>
  <si>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</si>
  <si>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</si>
  <si>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</si>
  <si>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</si>
  <si>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</si>
  <si>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</si>
  <si>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</si>
  <si>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</si>
  <si>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</si>
  <si>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</si>
  <si>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</si>
  <si>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</si>
  <si>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</si>
  <si>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</si>
  <si>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</si>
  <si>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</si>
  <si>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</si>
  <si>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</si>
  <si>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</si>
  <si>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</si>
  <si>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</si>
  <si>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</si>
  <si>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</si>
  <si>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</si>
  <si>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</si>
  <si>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</si>
  <si>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</si>
  <si>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</si>
  <si>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</si>
  <si>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</si>
  <si>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</si>
  <si>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</si>
  <si>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</si>
  <si>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</si>
  <si>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</si>
  <si>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</si>
  <si>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</si>
  <si>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</si>
  <si>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</si>
  <si>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</si>
  <si>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</si>
  <si>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</si>
  <si>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</si>
  <si>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</si>
  <si>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</si>
  <si>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</si>
  <si>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</si>
  <si>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</si>
  <si>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</si>
  <si>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</si>
  <si>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</si>
  <si>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</si>
  <si>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</si>
  <si>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</si>
  <si>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</si>
  <si>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</si>
  <si>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</si>
  <si>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</si>
  <si>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</si>
  <si>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</si>
  <si>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</si>
  <si>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</si>
  <si>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</si>
  <si>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</si>
  <si>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</si>
  <si>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</si>
  <si>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</si>
  <si>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</si>
  <si>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</si>
  <si>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</si>
  <si>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</si>
  <si>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</si>
  <si>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</si>
  <si>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</si>
  <si>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</si>
  <si>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</si>
  <si>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</si>
  <si>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</si>
  <si>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</si>
  <si>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</si>
  <si>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</si>
  <si>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</si>
  <si>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</si>
  <si>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</si>
  <si>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</si>
  <si>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</si>
  <si>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</si>
  <si>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</si>
  <si>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</si>
  <si>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</si>
  <si>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</si>
  <si>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</si>
  <si>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</si>
  <si>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</si>
  <si>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</si>
  <si>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</si>
  <si>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</si>
  <si>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</si>
  <si>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</si>
  <si>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</si>
  <si>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</si>
  <si>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</si>
  <si>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</si>
  <si>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</si>
  <si>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</si>
  <si>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</si>
  <si>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</si>
  <si>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</si>
  <si>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</si>
  <si>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</si>
  <si>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</si>
  <si>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</si>
  <si>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</si>
  <si>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</si>
  <si>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</si>
  <si>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</si>
  <si>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</si>
  <si>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</si>
  <si>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</si>
  <si>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</si>
  <si>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</si>
  <si>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</si>
  <si>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</si>
  <si>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</si>
  <si>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</si>
  <si>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</si>
  <si>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</si>
  <si>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</si>
  <si>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</si>
  <si>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</si>
  <si>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</si>
  <si>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</si>
  <si>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</si>
  <si>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</si>
  <si>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</si>
  <si>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</si>
  <si>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</si>
  <si>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</si>
  <si>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</si>
  <si>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</si>
  <si>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</si>
  <si>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</si>
  <si>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</si>
  <si>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</si>
  <si>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</si>
  <si>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</si>
  <si>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</si>
  <si>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</si>
  <si>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</si>
  <si>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</si>
  <si>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</si>
  <si>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</si>
  <si>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</si>
  <si>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</si>
  <si>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</si>
  <si>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</si>
  <si>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</si>
  <si>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</si>
  <si>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</si>
  <si>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</si>
  <si>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</si>
  <si>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</si>
  <si>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</si>
  <si>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</si>
  <si>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</si>
  <si>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</si>
  <si>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</si>
  <si>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</si>
  <si>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</si>
  <si>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</si>
  <si>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</si>
  <si>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</si>
  <si>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</si>
  <si>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</si>
  <si>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</si>
  <si>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</si>
  <si>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</si>
  <si>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</si>
  <si>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</si>
  <si>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</si>
  <si>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</si>
  <si>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</si>
  <si>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</si>
  <si>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</si>
  <si>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</si>
  <si>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</si>
  <si>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</si>
  <si>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</si>
  <si>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</si>
  <si>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</si>
  <si>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</si>
  <si>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</si>
  <si>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</si>
  <si>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</si>
  <si>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</si>
  <si>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</si>
  <si>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</si>
  <si>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</si>
  <si>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</si>
  <si>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</si>
  <si>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</si>
  <si>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</si>
  <si>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</si>
  <si>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</si>
  <si>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</si>
  <si>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</si>
  <si>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</si>
  <si>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</si>
  <si>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</si>
  <si>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</si>
  <si>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</si>
  <si>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</si>
  <si>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</si>
  <si>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</si>
  <si>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</si>
  <si>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</si>
  <si>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</si>
  <si>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</si>
  <si>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</si>
  <si>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</si>
  <si>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</si>
  <si>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</si>
  <si>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</si>
  <si>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</si>
  <si>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</si>
  <si>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</si>
  <si>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</si>
  <si>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</si>
  <si>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</si>
  <si>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</si>
  <si>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</si>
  <si>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</si>
  <si>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</si>
  <si>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</si>
  <si>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</si>
  <si>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</si>
  <si>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</si>
  <si>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</si>
  <si>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</si>
  <si>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</si>
  <si>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</si>
  <si>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</si>
  <si>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</si>
  <si>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</si>
  <si>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</si>
  <si>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</si>
  <si>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</si>
  <si>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</si>
  <si>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</si>
  <si>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</si>
  <si>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</si>
  <si>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</si>
  <si>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</si>
  <si>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</si>
  <si>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</si>
  <si>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</si>
  <si>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</si>
  <si>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</si>
  <si>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</si>
  <si>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</si>
  <si>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</si>
  <si>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</si>
  <si>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</si>
  <si>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</si>
  <si>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</si>
  <si>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</si>
  <si>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</si>
  <si>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</si>
  <si>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</si>
  <si>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</si>
  <si>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</si>
  <si>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</si>
  <si>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</si>
  <si>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</si>
  <si>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</si>
  <si>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</si>
  <si>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</si>
  <si>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</si>
  <si>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</si>
  <si>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</si>
  <si>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</si>
  <si>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</si>
  <si>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</si>
  <si>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</si>
  <si>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</si>
  <si>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</si>
  <si>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</si>
  <si>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</si>
  <si>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</si>
  <si>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</si>
  <si>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</si>
  <si>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</si>
  <si>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</si>
  <si>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</si>
  <si>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</si>
  <si>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</si>
  <si>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</si>
  <si>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</si>
  <si>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</si>
  <si>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</si>
  <si>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</si>
  <si>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</si>
  <si>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</si>
  <si>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</si>
  <si>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</si>
  <si>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</si>
  <si>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</si>
  <si>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</si>
  <si>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</si>
  <si>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</si>
  <si>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</si>
  <si>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</si>
  <si>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</si>
  <si>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</si>
  <si>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</si>
  <si>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</si>
  <si>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</si>
  <si>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</si>
  <si>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</si>
  <si>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</si>
  <si>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</si>
  <si>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</si>
  <si>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</si>
  <si>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</si>
  <si>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</si>
  <si>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</si>
  <si>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</si>
  <si>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</si>
  <si>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</si>
  <si>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</si>
  <si>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</si>
  <si>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</si>
  <si>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</si>
  <si>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</si>
  <si>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</si>
  <si>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</si>
  <si>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</si>
  <si>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</si>
  <si>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</si>
  <si>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</si>
  <si>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</si>
  <si>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</si>
  <si>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</si>
  <si>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</si>
  <si>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</si>
  <si>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</si>
  <si>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</si>
  <si>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</si>
  <si>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</si>
  <si>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</si>
  <si>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</si>
  <si>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</si>
  <si>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</si>
  <si>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</si>
  <si>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</si>
  <si>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</si>
  <si>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</si>
  <si>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</si>
  <si>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</si>
  <si>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</si>
  <si>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</si>
  <si>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</si>
  <si>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</si>
  <si>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</si>
  <si>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</si>
  <si>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</si>
  <si>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</si>
  <si>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</si>
  <si>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</si>
  <si>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</si>
  <si>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</si>
  <si>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</si>
  <si>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</si>
  <si>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</si>
  <si>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</si>
  <si>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</si>
  <si>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</si>
  <si>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</si>
  <si>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</si>
  <si>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</si>
  <si>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</si>
  <si>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</si>
  <si>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</si>
  <si>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</si>
  <si>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</si>
  <si>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</si>
  <si>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</si>
  <si>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</si>
  <si>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</si>
  <si>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</si>
  <si>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</si>
  <si>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</si>
  <si>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</si>
  <si>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</si>
  <si>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</si>
  <si>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</si>
  <si>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</si>
  <si>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</si>
  <si>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</si>
  <si>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</si>
  <si>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</si>
  <si>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</si>
  <si>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</si>
  <si>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</si>
  <si>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</si>
  <si>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</si>
  <si>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</si>
  <si>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</si>
  <si>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</si>
  <si>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</si>
  <si>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</si>
  <si>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</si>
  <si>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</si>
  <si>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</si>
  <si>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</si>
  <si>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</si>
  <si>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</si>
  <si>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</si>
  <si>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</si>
  <si>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</si>
  <si>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</si>
  <si>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</si>
  <si>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</si>
  <si>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</si>
  <si>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</si>
  <si>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</si>
  <si>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</si>
  <si>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</si>
  <si>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</si>
  <si>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</si>
  <si>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</si>
  <si>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</si>
  <si>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</si>
  <si>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</si>
  <si>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</si>
  <si>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</si>
  <si>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</si>
  <si>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</si>
  <si>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</si>
  <si>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</si>
  <si>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</si>
  <si>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</si>
  <si>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</si>
  <si>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</si>
  <si>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</si>
  <si>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</si>
  <si>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</si>
  <si>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</si>
  <si>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</si>
  <si>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</si>
  <si>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</si>
  <si>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</si>
  <si>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</si>
  <si>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</si>
  <si>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</si>
  <si>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</si>
  <si>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</si>
  <si>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</si>
  <si>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</si>
  <si>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</si>
  <si>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</si>
  <si>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</si>
  <si>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</si>
  <si>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</si>
  <si>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</si>
  <si>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</si>
  <si>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</si>
  <si>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</si>
  <si>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</si>
  <si>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</si>
  <si>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</si>
  <si>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</si>
  <si>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</si>
  <si>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</si>
  <si>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</si>
  <si>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</si>
  <si>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</si>
  <si>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</si>
  <si>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</si>
  <si>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</si>
  <si>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</si>
  <si>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</si>
  <si>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</si>
  <si>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</si>
  <si>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</si>
  <si>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</si>
  <si>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</si>
  <si>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</si>
  <si>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</si>
  <si>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</si>
  <si>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</si>
  <si>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</si>
  <si>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</si>
  <si>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</si>
  <si>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</si>
  <si>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</si>
  <si>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</si>
  <si>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</si>
  <si>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</si>
  <si>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</si>
  <si>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</si>
  <si>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</si>
  <si>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</si>
  <si>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</si>
  <si>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</si>
  <si>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</si>
  <si>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</si>
  <si>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</si>
  <si>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</si>
  <si>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</si>
  <si>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</si>
  <si>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</si>
  <si>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</si>
  <si>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</si>
  <si>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</si>
  <si>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</si>
  <si>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</si>
  <si>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</si>
  <si>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</si>
  <si>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</si>
  <si>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</si>
  <si>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</si>
  <si>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</si>
  <si>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</si>
  <si>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</si>
  <si>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</si>
  <si>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</si>
  <si>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</si>
  <si>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</si>
  <si>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</si>
  <si>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</si>
  <si>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</si>
  <si>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</si>
  <si>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</si>
  <si>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</si>
  <si>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Licht-, Kraft- und Wasserwerke Kitzingen GmbH</t>
  </si>
  <si>
    <t>9870033400001</t>
  </si>
  <si>
    <t>Wörthstraße 5</t>
  </si>
  <si>
    <t>Kitzingen</t>
  </si>
  <si>
    <t>Herr Saueracker</t>
  </si>
  <si>
    <t>netz@lkw-kitzingen.de</t>
  </si>
  <si>
    <t>09321/101-415</t>
  </si>
  <si>
    <t>NCHN007003340000</t>
  </si>
  <si>
    <t>Netzgebiet Kitzingen</t>
  </si>
  <si>
    <t>DE_GBA03</t>
  </si>
  <si>
    <t>DE_GBD03</t>
  </si>
  <si>
    <t>DE_GBD05</t>
  </si>
  <si>
    <t>DE_GBH03</t>
  </si>
  <si>
    <t>DE_GBH04</t>
  </si>
  <si>
    <t>DE_GGA03</t>
  </si>
  <si>
    <t>DE_GGA04</t>
  </si>
  <si>
    <t>DE_GGA05</t>
  </si>
  <si>
    <t>DE_GGB04</t>
  </si>
  <si>
    <t>DE_GGB05</t>
  </si>
  <si>
    <t>DE_GHA03</t>
  </si>
  <si>
    <t>DE_GHA05</t>
  </si>
  <si>
    <t>DE_GKO03</t>
  </si>
  <si>
    <t>DE_GKO04</t>
  </si>
  <si>
    <t>DE_GKO05</t>
  </si>
  <si>
    <t>DE_GMK03</t>
  </si>
  <si>
    <t>DE_GMK05</t>
  </si>
  <si>
    <t>DE_GPD03</t>
  </si>
  <si>
    <t>DE_GWA03</t>
  </si>
  <si>
    <t>DE_HEF04</t>
  </si>
  <si>
    <t>DE_HMF04</t>
  </si>
  <si>
    <t>OGE/OGR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</si>
</sst>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337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42205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485</v>
      </c>
      <c r="D11" s="331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97318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OGE/OGR</v>
      </c>
      <c r="E28" s="38"/>
      <c r="F28" s="11"/>
      <c r="G28" s="2"/>
    </row>
    <row r="29" spans="1:15">
      <c r="B29" s="15"/>
      <c r="C29" s="22" t="s">
        <v>395</v>
      </c>
      <c r="D29" s="45" t="s">
        <v>685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password="C6D4"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C5" sqref="C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Licht-, Kraft- und Wasserwerke Kitzingen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OGE/OGR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9870033400001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613</v>
      </c>
      <c r="D13" s="33" t="s">
        <v>614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573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576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620</v>
      </c>
      <c r="D27" s="42"/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e">
        <f>HLOOKUP(D27,H27:J28,2,0)</f>
        <v>#N/A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e">
        <f>HLOOKUP(D27,H27:J29,3,0)</f>
        <v>#N/A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575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495</v>
      </c>
      <c r="D35" s="42">
        <v>21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365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366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663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sheetProtection password="C6D4"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1" zoomScale="70" zoomScaleNormal="70" workbookViewId="0">
      <selection activeCell="C1" sqref="C1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Licht-, Kraft- und Wasserwerke Kitzingen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OGE/OGR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9870033400001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1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Netzgebiet Kitzingen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493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515</v>
      </c>
      <c r="E21" s="281">
        <f>1-SUMPRODUCT(F19:N19,F21:N21)</f>
        <v>1</v>
      </c>
      <c r="F21" s="281">
        <f>ROUND(F22/$D$22,4)</f>
        <v>0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1</v>
      </c>
      <c r="E22" s="283">
        <v>1</v>
      </c>
      <c r="F22" s="283"/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502</v>
      </c>
      <c r="F23" s="155"/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502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658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>
        <v>194809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536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515</v>
      </c>
      <c r="E55" s="279">
        <f>1-SUMPRODUCT(F53:N53,F55:N55)</f>
        <v>1</v>
      </c>
      <c r="F55" s="279">
        <f>ROUND(F56/$D$56,4)</f>
        <v>0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1</v>
      </c>
      <c r="E56" s="280">
        <f>E22</f>
        <v>1</v>
      </c>
      <c r="F56" s="280">
        <f t="shared" ref="F56:N56" si="6">F22</f>
        <v>0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>
        <f t="shared" ref="F57:N57" si="7">F23</f>
        <v>0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Kitzingen</v>
      </c>
      <c r="F58" s="155">
        <f t="shared" ref="F58:N58" si="8">F24</f>
        <v>0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>
        <f>E25</f>
        <v>194809</v>
      </c>
      <c r="F59" s="159">
        <f t="shared" ref="F59:N59" si="9">F25</f>
        <v>0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443</v>
      </c>
      <c r="D70" s="118" t="s">
        <v>536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6D4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F36 E26:N26 E56:N60 E22 I22:N22 F52 F62 G24:N24 G70:N70 E32:N33 E69:N69 G25:N25 I34:N34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Licht-, Kraft- und Wasserwerke Kitzingen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OGE/OGR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9870033400001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2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526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493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536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443</v>
      </c>
      <c r="D70" s="118" t="s">
        <v>536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C12" sqref="C1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Licht-, Kraft- und Wasserwerke Kitzingen GmbH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OGE/OGR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9870033400001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21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494</v>
      </c>
      <c r="D10" s="133" t="s">
        <v>146</v>
      </c>
      <c r="E10" s="272" t="s">
        <v>510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496</v>
      </c>
      <c r="C11" s="139" t="s">
        <v>509</v>
      </c>
      <c r="D11" s="293" t="s">
        <v>246</v>
      </c>
      <c r="E11" s="163" t="s">
        <v>664</v>
      </c>
      <c r="F11" s="295" t="str">
        <f>VLOOKUP($E11,'BDEW-Standard'!$B$3:$M$158,F$9,0)</f>
        <v>BA3</v>
      </c>
      <c r="H11" s="166">
        <f>ROUND(VLOOKUP($E11,'BDEW-Standard'!$B$3:$M$158,H$9,0),7)</f>
        <v>0.62619619999999998</v>
      </c>
      <c r="I11" s="166">
        <f>ROUND(VLOOKUP($E11,'BDEW-Standard'!$B$3:$M$158,I$9,0),7)</f>
        <v>-33</v>
      </c>
      <c r="J11" s="166">
        <f>ROUND(VLOOKUP($E11,'BDEW-Standard'!$B$3:$M$158,J$9,0),7)</f>
        <v>5.7212303000000002</v>
      </c>
      <c r="K11" s="166">
        <f>ROUND(VLOOKUP($E11,'BDEW-Standard'!$B$3:$M$158,K$9,0),7)</f>
        <v>0.78556550000000003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1.0711738317583412</v>
      </c>
      <c r="R11" s="167">
        <f>ROUND(VLOOKUP(MID($E11,4,3),'Wochentag F(WT)'!$B$7:$J$22,R$9,0),4)</f>
        <v>1.0848</v>
      </c>
      <c r="S11" s="167">
        <f>ROUND(VLOOKUP(MID($E11,4,3),'Wochentag F(WT)'!$B$7:$J$22,S$9,0),4)</f>
        <v>1.1211</v>
      </c>
      <c r="T11" s="167">
        <f>ROUND(VLOOKUP(MID($E11,4,3),'Wochentag F(WT)'!$B$7:$J$22,T$9,0),4)</f>
        <v>1.0769</v>
      </c>
      <c r="U11" s="167">
        <f>ROUND(VLOOKUP(MID($E11,4,3),'Wochentag F(WT)'!$B$7:$J$22,U$9,0),4)</f>
        <v>1.1353</v>
      </c>
      <c r="V11" s="167">
        <f>ROUND(VLOOKUP(MID($E11,4,3),'Wochentag F(WT)'!$B$7:$J$22,V$9,0),4)</f>
        <v>1.1402000000000001</v>
      </c>
      <c r="W11" s="167">
        <f>ROUND(VLOOKUP(MID($E11,4,3),'Wochentag F(WT)'!$B$7:$J$22,W$9,0),4)</f>
        <v>0.48520000000000002</v>
      </c>
      <c r="X11" s="168">
        <f>7-SUM(R11:W11)</f>
        <v>0.95650000000000013</v>
      </c>
      <c r="Y11" s="291">
        <v>365.12299999999999</v>
      </c>
    </row>
    <row r="12" spans="2:26">
      <c r="B12" s="140">
        <v>1</v>
      </c>
      <c r="C12" s="141" t="str">
        <f t="shared" ref="C12:C41" si="0">$D$6</f>
        <v>OGE/OGR</v>
      </c>
      <c r="D12" s="62" t="s">
        <v>246</v>
      </c>
      <c r="E12" s="164" t="s">
        <v>665</v>
      </c>
      <c r="F12" s="296" t="str">
        <f>VLOOKUP($E12,'BDEW-Standard'!$B$3:$M$158,F$9,0)</f>
        <v>BD3</v>
      </c>
      <c r="H12" s="273">
        <f>ROUND(VLOOKUP($E12,'BDEW-Standard'!$B$3:$M$158,H$9,0),7)</f>
        <v>2.9177027</v>
      </c>
      <c r="I12" s="273">
        <f>ROUND(VLOOKUP($E12,'BDEW-Standard'!$B$3:$M$158,I$9,0),7)</f>
        <v>-36.179411700000003</v>
      </c>
      <c r="J12" s="273">
        <f>ROUND(VLOOKUP($E12,'BDEW-Standard'!$B$3:$M$158,J$9,0),7)</f>
        <v>5.9265162</v>
      </c>
      <c r="K12" s="273">
        <f>ROUND(VLOOKUP($E12,'BDEW-Standard'!$B$3:$M$158,K$9,0),7)</f>
        <v>0.11519119999999999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32" si="1">($H12/(1+($I12/($Q$9-$L12))^$J12)+$K12)+MAX($M12*$Q$9+$N12,$O12*$Q$9+$P12)</f>
        <v>1.0656106174494469</v>
      </c>
      <c r="R12" s="274">
        <f>ROUND(VLOOKUP(MID($E12,4,3),'Wochentag F(WT)'!$B$7:$J$22,R$9,0),4)</f>
        <v>1.1052</v>
      </c>
      <c r="S12" s="274">
        <f>ROUND(VLOOKUP(MID($E12,4,3),'Wochentag F(WT)'!$B$7:$J$22,S$9,0),4)</f>
        <v>1.0857000000000001</v>
      </c>
      <c r="T12" s="274">
        <f>ROUND(VLOOKUP(MID($E12,4,3),'Wochentag F(WT)'!$B$7:$J$22,T$9,0),4)</f>
        <v>1.0378000000000001</v>
      </c>
      <c r="U12" s="274">
        <f>ROUND(VLOOKUP(MID($E12,4,3),'Wochentag F(WT)'!$B$7:$J$22,U$9,0),4)</f>
        <v>1.0622</v>
      </c>
      <c r="V12" s="274">
        <f>ROUND(VLOOKUP(MID($E12,4,3),'Wochentag F(WT)'!$B$7:$J$22,V$9,0),4)</f>
        <v>1.0266</v>
      </c>
      <c r="W12" s="274">
        <f>ROUND(VLOOKUP(MID($E12,4,3),'Wochentag F(WT)'!$B$7:$J$22,W$9,0),4)</f>
        <v>0.76290000000000002</v>
      </c>
      <c r="X12" s="275">
        <f>7-SUM(R12:W12)</f>
        <v>0.91959999999999997</v>
      </c>
      <c r="Y12" s="292"/>
      <c r="Z12" s="210"/>
    </row>
    <row r="13" spans="2:26" s="142" customFormat="1">
      <c r="B13" s="143">
        <v>2</v>
      </c>
      <c r="C13" s="144" t="str">
        <f t="shared" si="0"/>
        <v>OGE/OGR</v>
      </c>
      <c r="D13" s="62" t="s">
        <v>246</v>
      </c>
      <c r="E13" s="164" t="s">
        <v>666</v>
      </c>
      <c r="F13" s="296" t="str">
        <f>VLOOKUP($E13,'BDEW-Standard'!$B$3:$M$158,F$9,0)</f>
        <v>BD5</v>
      </c>
      <c r="H13" s="273">
        <f>ROUND(VLOOKUP($E13,'BDEW-Standard'!$B$3:$M$158,H$9,0),7)</f>
        <v>4.5699506000000003</v>
      </c>
      <c r="I13" s="273">
        <f>ROUND(VLOOKUP($E13,'BDEW-Standard'!$B$3:$M$158,I$9,0),7)</f>
        <v>-38.535339200000003</v>
      </c>
      <c r="J13" s="273">
        <f>ROUND(VLOOKUP($E13,'BDEW-Standard'!$B$3:$M$158,J$9,0),7)</f>
        <v>7.5976990999999998</v>
      </c>
      <c r="K13" s="273">
        <f>ROUND(VLOOKUP($E13,'BDEW-Standard'!$B$3:$M$158,K$9,0),7)</f>
        <v>6.6314E-3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0.90200299693660235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1.0857000000000001</v>
      </c>
      <c r="T13" s="274">
        <f>ROUND(VLOOKUP(MID($E13,4,3),'Wochentag F(WT)'!$B$7:$J$22,T$9,0),4)</f>
        <v>1.0378000000000001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0.76290000000000002</v>
      </c>
      <c r="X13" s="275">
        <f t="shared" ref="X13:X32" si="2">7-SUM(R13:W13)</f>
        <v>0.91959999999999997</v>
      </c>
      <c r="Y13" s="292"/>
      <c r="Z13" s="210"/>
    </row>
    <row r="14" spans="2:26" s="142" customFormat="1">
      <c r="B14" s="143">
        <v>3</v>
      </c>
      <c r="C14" s="144" t="str">
        <f t="shared" si="0"/>
        <v>OGE/OGR</v>
      </c>
      <c r="D14" s="62" t="s">
        <v>246</v>
      </c>
      <c r="E14" s="164" t="s">
        <v>667</v>
      </c>
      <c r="F14" s="296" t="str">
        <f>VLOOKUP($E14,'BDEW-Standard'!$B$3:$M$158,F$9,0)</f>
        <v>BH3</v>
      </c>
      <c r="H14" s="273">
        <f>ROUND(VLOOKUP($E14,'BDEW-Standard'!$B$3:$M$158,H$9,0),7)</f>
        <v>2.0102471999999998</v>
      </c>
      <c r="I14" s="273">
        <f>ROUND(VLOOKUP($E14,'BDEW-Standard'!$B$3:$M$158,I$9,0),7)</f>
        <v>-35.253212400000002</v>
      </c>
      <c r="J14" s="273">
        <f>ROUND(VLOOKUP($E14,'BDEW-Standard'!$B$3:$M$158,J$9,0),7)</f>
        <v>6.1544406</v>
      </c>
      <c r="K14" s="273">
        <f>ROUND(VLOOKUP($E14,'BDEW-Standard'!$B$3:$M$158,K$9,0),7)</f>
        <v>0.32947409999999999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1.0436896084076008</v>
      </c>
      <c r="R14" s="274">
        <f>ROUND(VLOOKUP(MID($E14,4,3),'Wochentag F(WT)'!$B$7:$J$22,R$9,0),4)</f>
        <v>0.97670000000000001</v>
      </c>
      <c r="S14" s="274">
        <f>ROUND(VLOOKUP(MID($E14,4,3),'Wochentag F(WT)'!$B$7:$J$22,S$9,0),4)</f>
        <v>1.0388999999999999</v>
      </c>
      <c r="T14" s="274">
        <f>ROUND(VLOOKUP(MID($E14,4,3),'Wochentag F(WT)'!$B$7:$J$22,T$9,0),4)</f>
        <v>1.0027999999999999</v>
      </c>
      <c r="U14" s="274">
        <f>ROUND(VLOOKUP(MID($E14,4,3),'Wochentag F(WT)'!$B$7:$J$22,U$9,0),4)</f>
        <v>1.0162</v>
      </c>
      <c r="V14" s="274">
        <f>ROUND(VLOOKUP(MID($E14,4,3),'Wochentag F(WT)'!$B$7:$J$22,V$9,0),4)</f>
        <v>1.0024</v>
      </c>
      <c r="W14" s="274">
        <f>ROUND(VLOOKUP(MID($E14,4,3),'Wochentag F(WT)'!$B$7:$J$22,W$9,0),4)</f>
        <v>1.0043</v>
      </c>
      <c r="X14" s="275">
        <f t="shared" si="2"/>
        <v>0.95870000000000122</v>
      </c>
      <c r="Y14" s="292"/>
      <c r="Z14" s="210"/>
    </row>
    <row r="15" spans="2:26" s="142" customFormat="1">
      <c r="B15" s="143">
        <v>4</v>
      </c>
      <c r="C15" s="144" t="str">
        <f t="shared" si="0"/>
        <v>OGE/OGR</v>
      </c>
      <c r="D15" s="62" t="s">
        <v>246</v>
      </c>
      <c r="E15" s="164" t="s">
        <v>668</v>
      </c>
      <c r="F15" s="296" t="str">
        <f>VLOOKUP($E15,'BDEW-Standard'!$B$3:$M$158,F$9,0)</f>
        <v>BH4</v>
      </c>
      <c r="H15" s="273">
        <f>ROUND(VLOOKUP($E15,'BDEW-Standard'!$B$3:$M$158,H$9,0),7)</f>
        <v>2.4595180999999999</v>
      </c>
      <c r="I15" s="273">
        <f>ROUND(VLOOKUP($E15,'BDEW-Standard'!$B$3:$M$158,I$9,0),7)</f>
        <v>-35.253212400000002</v>
      </c>
      <c r="J15" s="273">
        <f>ROUND(VLOOKUP($E15,'BDEW-Standard'!$B$3:$M$158,J$9,0),7)</f>
        <v>6.0587001000000003</v>
      </c>
      <c r="K15" s="273">
        <f>ROUND(VLOOKUP($E15,'BDEW-Standard'!$B$3:$M$158,K$9,0),7)</f>
        <v>0.16473699999999999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1.043802057143173</v>
      </c>
      <c r="R15" s="274">
        <f>ROUND(VLOOKUP(MID($E15,4,3),'Wochentag F(WT)'!$B$7:$J$22,R$9,0),4)</f>
        <v>0.97670000000000001</v>
      </c>
      <c r="S15" s="274">
        <f>ROUND(VLOOKUP(MID($E15,4,3),'Wochentag F(WT)'!$B$7:$J$22,S$9,0),4)</f>
        <v>1.0388999999999999</v>
      </c>
      <c r="T15" s="274">
        <f>ROUND(VLOOKUP(MID($E15,4,3),'Wochentag F(WT)'!$B$7:$J$22,T$9,0),4)</f>
        <v>1.0027999999999999</v>
      </c>
      <c r="U15" s="274">
        <f>ROUND(VLOOKUP(MID($E15,4,3),'Wochentag F(WT)'!$B$7:$J$22,U$9,0),4)</f>
        <v>1.0162</v>
      </c>
      <c r="V15" s="274">
        <f>ROUND(VLOOKUP(MID($E15,4,3),'Wochentag F(WT)'!$B$7:$J$22,V$9,0),4)</f>
        <v>1.0024</v>
      </c>
      <c r="W15" s="274">
        <f>ROUND(VLOOKUP(MID($E15,4,3),'Wochentag F(WT)'!$B$7:$J$22,W$9,0),4)</f>
        <v>1.0043</v>
      </c>
      <c r="X15" s="275">
        <f t="shared" si="2"/>
        <v>0.95870000000000122</v>
      </c>
      <c r="Y15" s="292"/>
      <c r="Z15" s="210"/>
    </row>
    <row r="16" spans="2:26" s="142" customFormat="1">
      <c r="B16" s="143">
        <v>5</v>
      </c>
      <c r="C16" s="144" t="str">
        <f t="shared" si="0"/>
        <v>OGE/OGR</v>
      </c>
      <c r="D16" s="62" t="s">
        <v>246</v>
      </c>
      <c r="E16" s="164" t="s">
        <v>669</v>
      </c>
      <c r="F16" s="296" t="str">
        <f>VLOOKUP($E16,'BDEW-Standard'!$B$3:$M$158,F$9,0)</f>
        <v>GA3</v>
      </c>
      <c r="H16" s="273">
        <f>ROUND(VLOOKUP($E16,'BDEW-Standard'!$B$3:$M$158,H$9,0),7)</f>
        <v>2.2850164999999998</v>
      </c>
      <c r="I16" s="273">
        <f>ROUND(VLOOKUP($E16,'BDEW-Standard'!$B$3:$M$158,I$9,0),7)</f>
        <v>-36.287858399999998</v>
      </c>
      <c r="J16" s="273">
        <f>ROUND(VLOOKUP($E16,'BDEW-Standard'!$B$3:$M$158,J$9,0),7)</f>
        <v>6.5885125999999996</v>
      </c>
      <c r="K16" s="273">
        <f>ROUND(VLOOKUP($E16,'BDEW-Standard'!$B$3:$M$158,K$9,0),7)</f>
        <v>0.31505349999999999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1.0096183914256316</v>
      </c>
      <c r="R16" s="274">
        <f>ROUND(VLOOKUP(MID($E16,4,3),'Wochentag F(WT)'!$B$7:$J$22,R$9,0),4)</f>
        <v>0.93220000000000003</v>
      </c>
      <c r="S16" s="274">
        <f>ROUND(VLOOKUP(MID($E16,4,3),'Wochentag F(WT)'!$B$7:$J$22,S$9,0),4)</f>
        <v>0.98939999999999995</v>
      </c>
      <c r="T16" s="274">
        <f>ROUND(VLOOKUP(MID($E16,4,3),'Wochentag F(WT)'!$B$7:$J$22,T$9,0),4)</f>
        <v>1.0033000000000001</v>
      </c>
      <c r="U16" s="274">
        <f>ROUND(VLOOKUP(MID($E16,4,3),'Wochentag F(WT)'!$B$7:$J$22,U$9,0),4)</f>
        <v>1.0108999999999999</v>
      </c>
      <c r="V16" s="274">
        <f>ROUND(VLOOKUP(MID($E16,4,3),'Wochentag F(WT)'!$B$7:$J$22,V$9,0),4)</f>
        <v>1.018</v>
      </c>
      <c r="W16" s="274">
        <f>ROUND(VLOOKUP(MID($E16,4,3),'Wochentag F(WT)'!$B$7:$J$22,W$9,0),4)</f>
        <v>1.0356000000000001</v>
      </c>
      <c r="X16" s="275">
        <f t="shared" si="2"/>
        <v>1.0106000000000002</v>
      </c>
      <c r="Y16" s="292"/>
      <c r="Z16" s="210"/>
    </row>
    <row r="17" spans="2:26" s="142" customFormat="1">
      <c r="B17" s="143">
        <v>6</v>
      </c>
      <c r="C17" s="144" t="str">
        <f t="shared" si="0"/>
        <v>OGE/OGR</v>
      </c>
      <c r="D17" s="62" t="s">
        <v>246</v>
      </c>
      <c r="E17" s="164" t="s">
        <v>670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OGE/OGR</v>
      </c>
      <c r="D18" s="62" t="s">
        <v>246</v>
      </c>
      <c r="E18" s="164" t="s">
        <v>671</v>
      </c>
      <c r="F18" s="296" t="str">
        <f>VLOOKUP($E18,'BDEW-Standard'!$B$3:$M$158,F$9,0)</f>
        <v>GA5</v>
      </c>
      <c r="H18" s="273">
        <f>ROUND(VLOOKUP($E18,'BDEW-Standard'!$B$3:$M$158,H$9,0),7)</f>
        <v>3.3295574999999999</v>
      </c>
      <c r="I18" s="273">
        <f>ROUND(VLOOKUP($E18,'BDEW-Standard'!$B$3:$M$158,I$9,0),7)</f>
        <v>-36.014621099999999</v>
      </c>
      <c r="J18" s="273">
        <f>ROUND(VLOOKUP($E18,'BDEW-Standard'!$B$3:$M$158,J$9,0),7)</f>
        <v>8.7767464999999998</v>
      </c>
      <c r="K18" s="273">
        <f>ROUND(VLOOKUP($E18,'BDEW-Standard'!$B$3:$M$158,K$9,0),7)</f>
        <v>0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0.87123951295728519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OGE/OGR</v>
      </c>
      <c r="D19" s="62" t="s">
        <v>246</v>
      </c>
      <c r="E19" s="164" t="s">
        <v>672</v>
      </c>
      <c r="F19" s="296" t="str">
        <f>VLOOKUP($E19,'BDEW-Standard'!$B$3:$M$158,F$9,0)</f>
        <v>GB4</v>
      </c>
      <c r="H19" s="273">
        <f>ROUND(VLOOKUP($E19,'BDEW-Standard'!$B$3:$M$158,H$9,0),7)</f>
        <v>3.6017736</v>
      </c>
      <c r="I19" s="273">
        <f>ROUND(VLOOKUP($E19,'BDEW-Standard'!$B$3:$M$158,I$9,0),7)</f>
        <v>-37.882536799999997</v>
      </c>
      <c r="J19" s="273">
        <f>ROUND(VLOOKUP($E19,'BDEW-Standard'!$B$3:$M$158,J$9,0),7)</f>
        <v>6.9836070000000001</v>
      </c>
      <c r="K19" s="273">
        <f>ROUND(VLOOKUP($E19,'BDEW-Standard'!$B$3:$M$158,K$9,0),7)</f>
        <v>5.4826199999999999E-2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0.90239375975311864</v>
      </c>
      <c r="R19" s="274">
        <f>ROUND(VLOOKUP(MID($E19,4,3),'Wochentag F(WT)'!$B$7:$J$22,R$9,0),4)</f>
        <v>0.98970000000000002</v>
      </c>
      <c r="S19" s="274">
        <f>ROUND(VLOOKUP(MID($E19,4,3),'Wochentag F(WT)'!$B$7:$J$22,S$9,0),4)</f>
        <v>0.9627</v>
      </c>
      <c r="T19" s="274">
        <f>ROUND(VLOOKUP(MID($E19,4,3),'Wochentag F(WT)'!$B$7:$J$22,T$9,0),4)</f>
        <v>1.0507</v>
      </c>
      <c r="U19" s="274">
        <f>ROUND(VLOOKUP(MID($E19,4,3),'Wochentag F(WT)'!$B$7:$J$22,U$9,0),4)</f>
        <v>1.0551999999999999</v>
      </c>
      <c r="V19" s="274">
        <f>ROUND(VLOOKUP(MID($E19,4,3),'Wochentag F(WT)'!$B$7:$J$22,V$9,0),4)</f>
        <v>1.0297000000000001</v>
      </c>
      <c r="W19" s="274">
        <f>ROUND(VLOOKUP(MID($E19,4,3),'Wochentag F(WT)'!$B$7:$J$22,W$9,0),4)</f>
        <v>0.97670000000000001</v>
      </c>
      <c r="X19" s="275">
        <f t="shared" si="2"/>
        <v>0.9352999999999998</v>
      </c>
      <c r="Y19" s="292"/>
      <c r="Z19" s="210"/>
    </row>
    <row r="20" spans="2:26" s="142" customFormat="1">
      <c r="B20" s="143">
        <v>9</v>
      </c>
      <c r="C20" s="144" t="str">
        <f t="shared" si="0"/>
        <v>OGE/OGR</v>
      </c>
      <c r="D20" s="62" t="s">
        <v>246</v>
      </c>
      <c r="E20" s="164" t="s">
        <v>673</v>
      </c>
      <c r="F20" s="296" t="str">
        <f>VLOOKUP($E20,'BDEW-Standard'!$B$3:$M$158,F$9,0)</f>
        <v>GB5</v>
      </c>
      <c r="H20" s="273">
        <f>ROUND(VLOOKUP($E20,'BDEW-Standard'!$B$3:$M$158,H$9,0),7)</f>
        <v>3.9320531999999999</v>
      </c>
      <c r="I20" s="273">
        <f>ROUND(VLOOKUP($E20,'BDEW-Standard'!$B$3:$M$158,I$9,0),7)</f>
        <v>-38.143324800000002</v>
      </c>
      <c r="J20" s="273">
        <f>ROUND(VLOOKUP($E20,'BDEW-Standard'!$B$3:$M$158,J$9,0),7)</f>
        <v>7.6185871000000001</v>
      </c>
      <c r="K20" s="273">
        <f>ROUND(VLOOKUP($E20,'BDEW-Standard'!$B$3:$M$158,K$9,0),7)</f>
        <v>2.30297E-2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0.84030497703104434</v>
      </c>
      <c r="R20" s="274">
        <f>ROUND(VLOOKUP(MID($E20,4,3),'Wochentag F(WT)'!$B$7:$J$22,R$9,0),4)</f>
        <v>0.98970000000000002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1.0551999999999999</v>
      </c>
      <c r="V20" s="274">
        <f>ROUND(VLOOKUP(MID($E20,4,3),'Wochentag F(WT)'!$B$7:$J$22,V$9,0),4)</f>
        <v>1.0297000000000001</v>
      </c>
      <c r="W20" s="274">
        <f>ROUND(VLOOKUP(MID($E20,4,3),'Wochentag F(WT)'!$B$7:$J$22,W$9,0),4)</f>
        <v>0.97670000000000001</v>
      </c>
      <c r="X20" s="275">
        <f t="shared" si="2"/>
        <v>0.9352999999999998</v>
      </c>
      <c r="Y20" s="292"/>
      <c r="Z20" s="210"/>
    </row>
    <row r="21" spans="2:26" s="142" customFormat="1">
      <c r="B21" s="143">
        <v>10</v>
      </c>
      <c r="C21" s="144" t="str">
        <f t="shared" si="0"/>
        <v>OGE/OGR</v>
      </c>
      <c r="D21" s="62" t="s">
        <v>246</v>
      </c>
      <c r="E21" s="164" t="s">
        <v>674</v>
      </c>
      <c r="F21" s="296" t="str">
        <f>VLOOKUP($E21,'BDEW-Standard'!$B$3:$M$158,F$9,0)</f>
        <v>HA3</v>
      </c>
      <c r="H21" s="273">
        <f>ROUND(VLOOKUP($E21,'BDEW-Standard'!$B$3:$M$158,H$9,0),7)</f>
        <v>3.5811213999999998</v>
      </c>
      <c r="I21" s="273">
        <f>ROUND(VLOOKUP($E21,'BDEW-Standard'!$B$3:$M$158,I$9,0),7)</f>
        <v>-36.965006500000001</v>
      </c>
      <c r="J21" s="273">
        <f>ROUND(VLOOKUP($E21,'BDEW-Standard'!$B$3:$M$158,J$9,0),7)</f>
        <v>7.2256947</v>
      </c>
      <c r="K21" s="273">
        <f>ROUND(VLOOKUP($E21,'BDEW-Standard'!$B$3:$M$158,K$9,0),7)</f>
        <v>4.4841600000000002E-2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0.97852945357176691</v>
      </c>
      <c r="R21" s="274">
        <f>ROUND(VLOOKUP(MID($E21,4,3),'Wochentag F(WT)'!$B$7:$J$22,R$9,0),4)</f>
        <v>1.0358000000000001</v>
      </c>
      <c r="S21" s="274">
        <f>ROUND(VLOOKUP(MID($E21,4,3),'Wochentag F(WT)'!$B$7:$J$22,S$9,0),4)</f>
        <v>1.0232000000000001</v>
      </c>
      <c r="T21" s="274">
        <f>ROUND(VLOOKUP(MID($E21,4,3),'Wochentag F(WT)'!$B$7:$J$22,T$9,0),4)</f>
        <v>1.0251999999999999</v>
      </c>
      <c r="U21" s="274">
        <f>ROUND(VLOOKUP(MID($E21,4,3),'Wochentag F(WT)'!$B$7:$J$22,U$9,0),4)</f>
        <v>1.0295000000000001</v>
      </c>
      <c r="V21" s="274">
        <f>ROUND(VLOOKUP(MID($E21,4,3),'Wochentag F(WT)'!$B$7:$J$22,V$9,0),4)</f>
        <v>1.0253000000000001</v>
      </c>
      <c r="W21" s="274">
        <f>ROUND(VLOOKUP(MID($E21,4,3),'Wochentag F(WT)'!$B$7:$J$22,W$9,0),4)</f>
        <v>0.96750000000000003</v>
      </c>
      <c r="X21" s="275">
        <f t="shared" si="2"/>
        <v>0.89350000000000041</v>
      </c>
      <c r="Y21" s="292"/>
      <c r="Z21" s="210"/>
    </row>
    <row r="22" spans="2:26" s="142" customFormat="1">
      <c r="B22" s="143">
        <v>11</v>
      </c>
      <c r="C22" s="144" t="str">
        <f t="shared" si="0"/>
        <v>OGE/OGR</v>
      </c>
      <c r="D22" s="62" t="s">
        <v>246</v>
      </c>
      <c r="E22" s="164" t="s">
        <v>675</v>
      </c>
      <c r="F22" s="296" t="str">
        <f>VLOOKUP($E22,'BDEW-Standard'!$B$3:$M$158,F$9,0)</f>
        <v>HA5</v>
      </c>
      <c r="H22" s="273">
        <f>ROUND(VLOOKUP($E22,'BDEW-Standard'!$B$3:$M$158,H$9,0),7)</f>
        <v>4.8252376000000003</v>
      </c>
      <c r="I22" s="273">
        <f>ROUND(VLOOKUP($E22,'BDEW-Standard'!$B$3:$M$158,I$9,0),7)</f>
        <v>-39.280256399999999</v>
      </c>
      <c r="J22" s="273">
        <f>ROUND(VLOOKUP($E22,'BDEW-Standard'!$B$3:$M$158,J$9,0),7)</f>
        <v>8.6240217000000001</v>
      </c>
      <c r="K22" s="273">
        <f>ROUND(VLOOKUP($E22,'BDEW-Standard'!$B$3:$M$158,K$9,0),7)</f>
        <v>9.9944999999999999E-3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0.7135891999263051</v>
      </c>
      <c r="R22" s="274">
        <f>ROUND(VLOOKUP(MID($E22,4,3),'Wochentag F(WT)'!$B$7:$J$22,R$9,0),4)</f>
        <v>1.0358000000000001</v>
      </c>
      <c r="S22" s="274">
        <f>ROUND(VLOOKUP(MID($E22,4,3),'Wochentag F(WT)'!$B$7:$J$22,S$9,0),4)</f>
        <v>1.0232000000000001</v>
      </c>
      <c r="T22" s="274">
        <f>ROUND(VLOOKUP(MID($E22,4,3),'Wochentag F(WT)'!$B$7:$J$22,T$9,0),4)</f>
        <v>1.0251999999999999</v>
      </c>
      <c r="U22" s="274">
        <f>ROUND(VLOOKUP(MID($E22,4,3),'Wochentag F(WT)'!$B$7:$J$22,U$9,0),4)</f>
        <v>1.0295000000000001</v>
      </c>
      <c r="V22" s="274">
        <f>ROUND(VLOOKUP(MID($E22,4,3),'Wochentag F(WT)'!$B$7:$J$22,V$9,0),4)</f>
        <v>1.0253000000000001</v>
      </c>
      <c r="W22" s="274">
        <f>ROUND(VLOOKUP(MID($E22,4,3),'Wochentag F(WT)'!$B$7:$J$22,W$9,0),4)</f>
        <v>0.96750000000000003</v>
      </c>
      <c r="X22" s="275">
        <f t="shared" si="2"/>
        <v>0.89350000000000041</v>
      </c>
      <c r="Y22" s="292"/>
      <c r="Z22" s="210"/>
    </row>
    <row r="23" spans="2:26" s="142" customFormat="1">
      <c r="B23" s="143">
        <v>12</v>
      </c>
      <c r="C23" s="144" t="str">
        <f t="shared" si="0"/>
        <v>OGE/OGR</v>
      </c>
      <c r="D23" s="62" t="s">
        <v>246</v>
      </c>
      <c r="E23" s="164" t="s">
        <v>676</v>
      </c>
      <c r="F23" s="296" t="str">
        <f>VLOOKUP($E23,'BDEW-Standard'!$B$3:$M$158,F$9,0)</f>
        <v>KO3</v>
      </c>
      <c r="H23" s="273">
        <f>ROUND(VLOOKUP($E23,'BDEW-Standard'!$B$3:$M$158,H$9,0),7)</f>
        <v>2.7172288</v>
      </c>
      <c r="I23" s="273">
        <f>ROUND(VLOOKUP($E23,'BDEW-Standard'!$B$3:$M$158,I$9,0),7)</f>
        <v>-35.141256300000002</v>
      </c>
      <c r="J23" s="273">
        <f>ROUND(VLOOKUP($E23,'BDEW-Standard'!$B$3:$M$158,J$9,0),7)</f>
        <v>7.1303394999999998</v>
      </c>
      <c r="K23" s="273">
        <f>ROUND(VLOOKUP($E23,'BDEW-Standard'!$B$3:$M$158,K$9,0),7)</f>
        <v>0.14184720000000001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1.0630299199876638</v>
      </c>
      <c r="R23" s="274">
        <f>ROUND(VLOOKUP(MID($E23,4,3),'Wochentag F(WT)'!$B$7:$J$22,R$9,0),4)</f>
        <v>1.0354000000000001</v>
      </c>
      <c r="S23" s="274">
        <f>ROUND(VLOOKUP(MID($E23,4,3),'Wochentag F(WT)'!$B$7:$J$22,S$9,0),4)</f>
        <v>1.0523</v>
      </c>
      <c r="T23" s="274">
        <f>ROUND(VLOOKUP(MID($E23,4,3),'Wochentag F(WT)'!$B$7:$J$22,T$9,0),4)</f>
        <v>1.0448999999999999</v>
      </c>
      <c r="U23" s="274">
        <f>ROUND(VLOOKUP(MID($E23,4,3),'Wochentag F(WT)'!$B$7:$J$22,U$9,0),4)</f>
        <v>1.0494000000000001</v>
      </c>
      <c r="V23" s="274">
        <f>ROUND(VLOOKUP(MID($E23,4,3),'Wochentag F(WT)'!$B$7:$J$22,V$9,0),4)</f>
        <v>0.98850000000000005</v>
      </c>
      <c r="W23" s="274">
        <f>ROUND(VLOOKUP(MID($E23,4,3),'Wochentag F(WT)'!$B$7:$J$22,W$9,0),4)</f>
        <v>0.88600000000000001</v>
      </c>
      <c r="X23" s="275">
        <f t="shared" si="2"/>
        <v>0.94349999999999934</v>
      </c>
      <c r="Y23" s="292"/>
      <c r="Z23" s="210"/>
    </row>
    <row r="24" spans="2:26" s="142" customFormat="1">
      <c r="B24" s="143">
        <v>13</v>
      </c>
      <c r="C24" s="144" t="str">
        <f t="shared" si="0"/>
        <v>OGE/OGR</v>
      </c>
      <c r="D24" s="62" t="s">
        <v>246</v>
      </c>
      <c r="E24" s="164" t="s">
        <v>677</v>
      </c>
      <c r="F24" s="296" t="str">
        <f>VLOOKUP($E24,'BDEW-Standard'!$B$3:$M$158,F$9,0)</f>
        <v>KO4</v>
      </c>
      <c r="H24" s="273">
        <f>ROUND(VLOOKUP($E24,'BDEW-Standard'!$B$3:$M$158,H$9,0),7)</f>
        <v>3.4428942999999999</v>
      </c>
      <c r="I24" s="273">
        <f>ROUND(VLOOKUP($E24,'BDEW-Standard'!$B$3:$M$158,I$9,0),7)</f>
        <v>-36.659050399999998</v>
      </c>
      <c r="J24" s="273">
        <f>ROUND(VLOOKUP($E24,'BDEW-Standard'!$B$3:$M$158,J$9,0),7)</f>
        <v>7.6083226000000002</v>
      </c>
      <c r="K24" s="273">
        <f>ROUND(VLOOKUP($E24,'BDEW-Standard'!$B$3:$M$158,K$9,0),7)</f>
        <v>7.4685000000000001E-2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0.97768382110526542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OGE/OGR</v>
      </c>
      <c r="D25" s="62" t="s">
        <v>246</v>
      </c>
      <c r="E25" s="164" t="s">
        <v>678</v>
      </c>
      <c r="F25" s="296" t="str">
        <f>VLOOKUP($E25,'BDEW-Standard'!$B$3:$M$158,F$9,0)</f>
        <v>KO5</v>
      </c>
      <c r="H25" s="273">
        <f>ROUND(VLOOKUP($E25,'BDEW-Standard'!$B$3:$M$158,H$9,0),7)</f>
        <v>4.3624833000000001</v>
      </c>
      <c r="I25" s="273">
        <f>ROUND(VLOOKUP($E25,'BDEW-Standard'!$B$3:$M$158,I$9,0),7)</f>
        <v>-38.6634022</v>
      </c>
      <c r="J25" s="273">
        <f>ROUND(VLOOKUP($E25,'BDEW-Standard'!$B$3:$M$158,J$9,0),7)</f>
        <v>7.5974643999999998</v>
      </c>
      <c r="K25" s="273">
        <f>ROUND(VLOOKUP($E25,'BDEW-Standard'!$B$3:$M$158,K$9,0),7)</f>
        <v>8.3263999999999994E-3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0.84588853011795484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OGE/OGR</v>
      </c>
      <c r="D26" s="62" t="s">
        <v>246</v>
      </c>
      <c r="E26" s="164" t="s">
        <v>679</v>
      </c>
      <c r="F26" s="296" t="str">
        <f>VLOOKUP($E26,'BDEW-Standard'!$B$3:$M$158,F$9,0)</f>
        <v>MK3</v>
      </c>
      <c r="H26" s="273">
        <f>ROUND(VLOOKUP($E26,'BDEW-Standard'!$B$3:$M$158,H$9,0),7)</f>
        <v>2.7882424000000001</v>
      </c>
      <c r="I26" s="273">
        <f>ROUND(VLOOKUP($E26,'BDEW-Standard'!$B$3:$M$158,I$9,0),7)</f>
        <v>-34.880612999999997</v>
      </c>
      <c r="J26" s="273">
        <f>ROUND(VLOOKUP($E26,'BDEW-Standard'!$B$3:$M$158,J$9,0),7)</f>
        <v>6.5951899000000003</v>
      </c>
      <c r="K26" s="273">
        <f>ROUND(VLOOKUP($E26,'BDEW-Standard'!$B$3:$M$158,K$9,0),7)</f>
        <v>5.4032900000000002E-2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1.0622306107520199</v>
      </c>
      <c r="R26" s="274">
        <f>ROUND(VLOOKUP(MID($E26,4,3),'Wochentag F(WT)'!$B$7:$J$22,R$9,0),4)</f>
        <v>1.0699000000000001</v>
      </c>
      <c r="S26" s="274">
        <f>ROUND(VLOOKUP(MID($E26,4,3),'Wochentag F(WT)'!$B$7:$J$22,S$9,0),4)</f>
        <v>1.0365</v>
      </c>
      <c r="T26" s="274">
        <f>ROUND(VLOOKUP(MID($E26,4,3),'Wochentag F(WT)'!$B$7:$J$22,T$9,0),4)</f>
        <v>0.99329999999999996</v>
      </c>
      <c r="U26" s="274">
        <f>ROUND(VLOOKUP(MID($E26,4,3),'Wochentag F(WT)'!$B$7:$J$22,U$9,0),4)</f>
        <v>0.99480000000000002</v>
      </c>
      <c r="V26" s="274">
        <f>ROUND(VLOOKUP(MID($E26,4,3),'Wochentag F(WT)'!$B$7:$J$22,V$9,0),4)</f>
        <v>1.0659000000000001</v>
      </c>
      <c r="W26" s="274">
        <f>ROUND(VLOOKUP(MID($E26,4,3),'Wochentag F(WT)'!$B$7:$J$22,W$9,0),4)</f>
        <v>0.93620000000000003</v>
      </c>
      <c r="X26" s="275">
        <f t="shared" si="2"/>
        <v>0.90339999999999954</v>
      </c>
      <c r="Y26" s="292"/>
      <c r="Z26" s="210"/>
    </row>
    <row r="27" spans="2:26" s="142" customFormat="1">
      <c r="B27" s="143">
        <v>16</v>
      </c>
      <c r="C27" s="144" t="str">
        <f t="shared" si="0"/>
        <v>OGE/OGR</v>
      </c>
      <c r="D27" s="62" t="s">
        <v>246</v>
      </c>
      <c r="E27" s="165" t="s">
        <v>680</v>
      </c>
      <c r="F27" s="296" t="str">
        <f>VLOOKUP($E27,'BDEW-Standard'!$B$3:$M$158,F$9,0)</f>
        <v>MK5</v>
      </c>
      <c r="H27" s="273">
        <f>ROUND(VLOOKUP($E27,'BDEW-Standard'!$B$3:$M$158,H$9,0),7)</f>
        <v>3.5862354999999999</v>
      </c>
      <c r="I27" s="273">
        <f>ROUND(VLOOKUP($E27,'BDEW-Standard'!$B$3:$M$158,I$9,0),7)</f>
        <v>-37.080299400000001</v>
      </c>
      <c r="J27" s="273">
        <f>ROUND(VLOOKUP($E27,'BDEW-Standard'!$B$3:$M$158,J$9,0),7)</f>
        <v>8.2420571999999996</v>
      </c>
      <c r="K27" s="273">
        <f>ROUND(VLOOKUP($E27,'BDEW-Standard'!$B$3:$M$158,K$9,0),7)</f>
        <v>1.4600800000000001E-2</v>
      </c>
      <c r="L27" s="337">
        <f>ROUND(VLOOKUP($E27,'BDEW-Standard'!$B$3:$M$158,L$9,0),1)</f>
        <v>40</v>
      </c>
      <c r="M27" s="273">
        <f>ROUND(VLOOKUP($E27,'BDEW-Standard'!$B$3:$M$158,M$9,0),7)</f>
        <v>0</v>
      </c>
      <c r="N27" s="273">
        <f>ROUND(VLOOKUP($E27,'BDEW-Standard'!$B$3:$M$158,N$9,0),7)</f>
        <v>0</v>
      </c>
      <c r="O27" s="273">
        <f>ROUND(VLOOKUP($E27,'BDEW-Standard'!$B$3:$M$158,O$9,0),7)</f>
        <v>0</v>
      </c>
      <c r="P27" s="273">
        <f>ROUND(VLOOKUP($E27,'BDEW-Standard'!$B$3:$M$158,P$9,0),7)</f>
        <v>0</v>
      </c>
      <c r="Q27" s="338">
        <f t="shared" si="1"/>
        <v>0.83553215880324316</v>
      </c>
      <c r="R27" s="274">
        <f>ROUND(VLOOKUP(MID($E27,4,3),'Wochentag F(WT)'!$B$7:$J$22,R$9,0),4)</f>
        <v>1.0699000000000001</v>
      </c>
      <c r="S27" s="274">
        <f>ROUND(VLOOKUP(MID($E27,4,3),'Wochentag F(WT)'!$B$7:$J$22,S$9,0),4)</f>
        <v>1.0365</v>
      </c>
      <c r="T27" s="274">
        <f>ROUND(VLOOKUP(MID($E27,4,3),'Wochentag F(WT)'!$B$7:$J$22,T$9,0),4)</f>
        <v>0.99329999999999996</v>
      </c>
      <c r="U27" s="274">
        <f>ROUND(VLOOKUP(MID($E27,4,3),'Wochentag F(WT)'!$B$7:$J$22,U$9,0),4)</f>
        <v>0.99480000000000002</v>
      </c>
      <c r="V27" s="274">
        <f>ROUND(VLOOKUP(MID($E27,4,3),'Wochentag F(WT)'!$B$7:$J$22,V$9,0),4)</f>
        <v>1.0659000000000001</v>
      </c>
      <c r="W27" s="274">
        <f>ROUND(VLOOKUP(MID($E27,4,3),'Wochentag F(WT)'!$B$7:$J$22,W$9,0),4)</f>
        <v>0.93620000000000003</v>
      </c>
      <c r="X27" s="275">
        <f t="shared" si="2"/>
        <v>0.90339999999999954</v>
      </c>
      <c r="Y27" s="292"/>
    </row>
    <row r="28" spans="2:26" s="142" customFormat="1">
      <c r="B28" s="143">
        <v>17</v>
      </c>
      <c r="C28" s="144" t="str">
        <f t="shared" si="0"/>
        <v>OGE/OGR</v>
      </c>
      <c r="D28" s="62" t="s">
        <v>246</v>
      </c>
      <c r="E28" s="165" t="s">
        <v>681</v>
      </c>
      <c r="F28" s="296" t="str">
        <f>VLOOKUP($E28,'BDEW-Standard'!$B$3:$M$158,F$9,0)</f>
        <v>PD3</v>
      </c>
      <c r="H28" s="273">
        <f>ROUND(VLOOKUP($E28,'BDEW-Standard'!$B$3:$M$158,H$9,0),7)</f>
        <v>3.2</v>
      </c>
      <c r="I28" s="273">
        <f>ROUND(VLOOKUP($E28,'BDEW-Standard'!$B$3:$M$158,I$9,0),7)</f>
        <v>-35.799999999999997</v>
      </c>
      <c r="J28" s="273">
        <f>ROUND(VLOOKUP($E28,'BDEW-Standard'!$B$3:$M$158,J$9,0),7)</f>
        <v>8.4</v>
      </c>
      <c r="K28" s="273">
        <f>ROUND(VLOOKUP($E28,'BDEW-Standard'!$B$3:$M$158,K$9,0),7)</f>
        <v>9.3848600000000004E-2</v>
      </c>
      <c r="L28" s="337">
        <f>ROUND(VLOOKUP($E28,'BDEW-Standard'!$B$3:$M$158,L$9,0),1)</f>
        <v>40</v>
      </c>
      <c r="M28" s="273">
        <f>ROUND(VLOOKUP($E28,'BDEW-Standard'!$B$3:$M$158,M$9,0),7)</f>
        <v>0</v>
      </c>
      <c r="N28" s="273">
        <f>ROUND(VLOOKUP($E28,'BDEW-Standard'!$B$3:$M$158,N$9,0),7)</f>
        <v>0</v>
      </c>
      <c r="O28" s="273">
        <f>ROUND(VLOOKUP($E28,'BDEW-Standard'!$B$3:$M$158,O$9,0),7)</f>
        <v>0</v>
      </c>
      <c r="P28" s="273">
        <f>ROUND(VLOOKUP($E28,'BDEW-Standard'!$B$3:$M$158,P$9,0),7)</f>
        <v>0</v>
      </c>
      <c r="Q28" s="338">
        <f t="shared" si="1"/>
        <v>0.99106250024889242</v>
      </c>
      <c r="R28" s="274">
        <f>ROUND(VLOOKUP(MID($E28,4,3),'Wochentag F(WT)'!$B$7:$J$22,R$9,0),4)</f>
        <v>1.0214000000000001</v>
      </c>
      <c r="S28" s="274">
        <f>ROUND(VLOOKUP(MID($E28,4,3),'Wochentag F(WT)'!$B$7:$J$22,S$9,0),4)</f>
        <v>1.0866</v>
      </c>
      <c r="T28" s="274">
        <f>ROUND(VLOOKUP(MID($E28,4,3),'Wochentag F(WT)'!$B$7:$J$22,T$9,0),4)</f>
        <v>1.0720000000000001</v>
      </c>
      <c r="U28" s="274">
        <f>ROUND(VLOOKUP(MID($E28,4,3),'Wochentag F(WT)'!$B$7:$J$22,U$9,0),4)</f>
        <v>1.0557000000000001</v>
      </c>
      <c r="V28" s="274">
        <f>ROUND(VLOOKUP(MID($E28,4,3),'Wochentag F(WT)'!$B$7:$J$22,V$9,0),4)</f>
        <v>1.0117</v>
      </c>
      <c r="W28" s="274">
        <f>ROUND(VLOOKUP(MID($E28,4,3),'Wochentag F(WT)'!$B$7:$J$22,W$9,0),4)</f>
        <v>0.90010000000000001</v>
      </c>
      <c r="X28" s="275">
        <f t="shared" si="2"/>
        <v>0.85249999999999915</v>
      </c>
      <c r="Y28" s="292"/>
    </row>
    <row r="29" spans="2:26" s="142" customFormat="1">
      <c r="B29" s="143">
        <v>18</v>
      </c>
      <c r="C29" s="144" t="str">
        <f t="shared" si="0"/>
        <v>OGE/OGR</v>
      </c>
      <c r="D29" s="62" t="s">
        <v>246</v>
      </c>
      <c r="E29" s="165" t="s">
        <v>682</v>
      </c>
      <c r="F29" s="296" t="str">
        <f>VLOOKUP($E29,'BDEW-Standard'!$B$3:$M$158,F$9,0)</f>
        <v>WA3</v>
      </c>
      <c r="H29" s="273">
        <f>ROUND(VLOOKUP($E29,'BDEW-Standard'!$B$3:$M$158,H$9,0),7)</f>
        <v>0.76572899999999999</v>
      </c>
      <c r="I29" s="273">
        <f>ROUND(VLOOKUP($E29,'BDEW-Standard'!$B$3:$M$158,I$9,0),7)</f>
        <v>-36.023791199999998</v>
      </c>
      <c r="J29" s="273">
        <f>ROUND(VLOOKUP($E29,'BDEW-Standard'!$B$3:$M$158,J$9,0),7)</f>
        <v>4.8662747</v>
      </c>
      <c r="K29" s="273">
        <f>ROUND(VLOOKUP($E29,'BDEW-Standard'!$B$3:$M$158,K$9,0),7)</f>
        <v>0.80494250000000001</v>
      </c>
      <c r="L29" s="337">
        <f>ROUND(VLOOKUP($E29,'BDEW-Standard'!$B$3:$M$158,L$9,0),1)</f>
        <v>40</v>
      </c>
      <c r="M29" s="273">
        <f>ROUND(VLOOKUP($E29,'BDEW-Standard'!$B$3:$M$158,M$9,0),7)</f>
        <v>0</v>
      </c>
      <c r="N29" s="273">
        <f>ROUND(VLOOKUP($E29,'BDEW-Standard'!$B$3:$M$158,N$9,0),7)</f>
        <v>0</v>
      </c>
      <c r="O29" s="273">
        <f>ROUND(VLOOKUP($E29,'BDEW-Standard'!$B$3:$M$158,O$9,0),7)</f>
        <v>0</v>
      </c>
      <c r="P29" s="273">
        <f>ROUND(VLOOKUP($E29,'BDEW-Standard'!$B$3:$M$158,P$9,0),7)</f>
        <v>0</v>
      </c>
      <c r="Q29" s="338">
        <f t="shared" si="1"/>
        <v>1.0804258319686442</v>
      </c>
      <c r="R29" s="274">
        <f>ROUND(VLOOKUP(MID($E29,4,3),'Wochentag F(WT)'!$B$7:$J$22,R$9,0),4)</f>
        <v>1.2457</v>
      </c>
      <c r="S29" s="274">
        <f>ROUND(VLOOKUP(MID($E29,4,3),'Wochentag F(WT)'!$B$7:$J$22,S$9,0),4)</f>
        <v>1.2615000000000001</v>
      </c>
      <c r="T29" s="274">
        <f>ROUND(VLOOKUP(MID($E29,4,3),'Wochentag F(WT)'!$B$7:$J$22,T$9,0),4)</f>
        <v>1.2706999999999999</v>
      </c>
      <c r="U29" s="274">
        <f>ROUND(VLOOKUP(MID($E29,4,3),'Wochentag F(WT)'!$B$7:$J$22,U$9,0),4)</f>
        <v>1.2430000000000001</v>
      </c>
      <c r="V29" s="274">
        <f>ROUND(VLOOKUP(MID($E29,4,3),'Wochentag F(WT)'!$B$7:$J$22,V$9,0),4)</f>
        <v>1.1275999999999999</v>
      </c>
      <c r="W29" s="274">
        <f>ROUND(VLOOKUP(MID($E29,4,3),'Wochentag F(WT)'!$B$7:$J$22,W$9,0),4)</f>
        <v>0.38769999999999999</v>
      </c>
      <c r="X29" s="275">
        <f t="shared" si="2"/>
        <v>0.46379999999999999</v>
      </c>
      <c r="Y29" s="292"/>
    </row>
    <row r="30" spans="2:26" s="142" customFormat="1">
      <c r="B30" s="143">
        <v>19</v>
      </c>
      <c r="C30" s="144" t="str">
        <f t="shared" si="0"/>
        <v>OGE/OGR</v>
      </c>
      <c r="D30" s="62" t="s">
        <v>246</v>
      </c>
      <c r="E30" s="165" t="s">
        <v>683</v>
      </c>
      <c r="F30" s="296" t="str">
        <f>VLOOKUP($E30,'BDEW-Standard'!$B$3:$M$158,F$9,0)</f>
        <v>D14</v>
      </c>
      <c r="H30" s="273">
        <f>ROUND(VLOOKUP($E30,'BDEW-Standard'!$B$3:$M$158,H$9,0),7)</f>
        <v>3.1850190999999999</v>
      </c>
      <c r="I30" s="273">
        <f>ROUND(VLOOKUP($E30,'BDEW-Standard'!$B$3:$M$158,I$9,0),7)</f>
        <v>-37.412415500000002</v>
      </c>
      <c r="J30" s="273">
        <f>ROUND(VLOOKUP($E30,'BDEW-Standard'!$B$3:$M$158,J$9,0),7)</f>
        <v>6.1723179000000004</v>
      </c>
      <c r="K30" s="273">
        <f>ROUND(VLOOKUP($E30,'BDEW-Standard'!$B$3:$M$158,K$9,0),7)</f>
        <v>7.6109599999999999E-2</v>
      </c>
      <c r="L30" s="337">
        <f>ROUND(VLOOKUP($E30,'BDEW-Standard'!$B$3:$M$158,L$9,0),1)</f>
        <v>40</v>
      </c>
      <c r="M30" s="273">
        <f>ROUND(VLOOKUP($E30,'BDEW-Standard'!$B$3:$M$158,M$9,0),7)</f>
        <v>0</v>
      </c>
      <c r="N30" s="273">
        <f>ROUND(VLOOKUP($E30,'BDEW-Standard'!$B$3:$M$158,N$9,0),7)</f>
        <v>0</v>
      </c>
      <c r="O30" s="273">
        <f>ROUND(VLOOKUP($E30,'BDEW-Standard'!$B$3:$M$158,O$9,0),7)</f>
        <v>0</v>
      </c>
      <c r="P30" s="273">
        <f>ROUND(VLOOKUP($E30,'BDEW-Standard'!$B$3:$M$158,P$9,0),7)</f>
        <v>0</v>
      </c>
      <c r="Q30" s="338">
        <f t="shared" si="1"/>
        <v>0.95508749343949439</v>
      </c>
      <c r="R30" s="274">
        <f>ROUND(VLOOKUP(MID($E30,4,3),'Wochentag F(WT)'!$B$7:$J$22,R$9,0),4)</f>
        <v>1</v>
      </c>
      <c r="S30" s="274">
        <f>ROUND(VLOOKUP(MID($E30,4,3),'Wochentag F(WT)'!$B$7:$J$22,S$9,0),4)</f>
        <v>1</v>
      </c>
      <c r="T30" s="274">
        <f>ROUND(VLOOKUP(MID($E30,4,3),'Wochentag F(WT)'!$B$7:$J$22,T$9,0),4)</f>
        <v>1</v>
      </c>
      <c r="U30" s="274">
        <f>ROUND(VLOOKUP(MID($E30,4,3),'Wochentag F(WT)'!$B$7:$J$22,U$9,0),4)</f>
        <v>1</v>
      </c>
      <c r="V30" s="274">
        <f>ROUND(VLOOKUP(MID($E30,4,3),'Wochentag F(WT)'!$B$7:$J$22,V$9,0),4)</f>
        <v>1</v>
      </c>
      <c r="W30" s="274">
        <f>ROUND(VLOOKUP(MID($E30,4,3),'Wochentag F(WT)'!$B$7:$J$22,W$9,0),4)</f>
        <v>1</v>
      </c>
      <c r="X30" s="275">
        <f t="shared" si="2"/>
        <v>1</v>
      </c>
      <c r="Y30" s="292"/>
    </row>
    <row r="31" spans="2:26" s="142" customFormat="1">
      <c r="B31" s="143">
        <v>20</v>
      </c>
      <c r="C31" s="144" t="str">
        <f t="shared" si="0"/>
        <v>OGE/OGR</v>
      </c>
      <c r="D31" s="62" t="s">
        <v>246</v>
      </c>
      <c r="E31" s="165" t="s">
        <v>684</v>
      </c>
      <c r="F31" s="296" t="str">
        <f>VLOOKUP($E31,'BDEW-Standard'!$B$3:$M$158,F$9,0)</f>
        <v>D24</v>
      </c>
      <c r="H31" s="273">
        <f>ROUND(VLOOKUP($E31,'BDEW-Standard'!$B$3:$M$158,H$9,0),7)</f>
        <v>2.5187775000000001</v>
      </c>
      <c r="I31" s="273">
        <f>ROUND(VLOOKUP($E31,'BDEW-Standard'!$B$3:$M$158,I$9,0),7)</f>
        <v>-35.033375399999997</v>
      </c>
      <c r="J31" s="273">
        <f>ROUND(VLOOKUP($E31,'BDEW-Standard'!$B$3:$M$158,J$9,0),7)</f>
        <v>6.2240634000000004</v>
      </c>
      <c r="K31" s="273">
        <f>ROUND(VLOOKUP($E31,'BDEW-Standard'!$B$3:$M$158,K$9,0),7)</f>
        <v>0.10107820000000001</v>
      </c>
      <c r="L31" s="337">
        <f>ROUND(VLOOKUP($E31,'BDEW-Standard'!$B$3:$M$158,L$9,0),1)</f>
        <v>40</v>
      </c>
      <c r="M31" s="273">
        <f>ROUND(VLOOKUP($E31,'BDEW-Standard'!$B$3:$M$158,M$9,0),7)</f>
        <v>0</v>
      </c>
      <c r="N31" s="273">
        <f>ROUND(VLOOKUP($E31,'BDEW-Standard'!$B$3:$M$158,N$9,0),7)</f>
        <v>0</v>
      </c>
      <c r="O31" s="273">
        <f>ROUND(VLOOKUP($E31,'BDEW-Standard'!$B$3:$M$158,O$9,0),7)</f>
        <v>0</v>
      </c>
      <c r="P31" s="273">
        <f>ROUND(VLOOKUP($E31,'BDEW-Standard'!$B$3:$M$158,P$9,0),7)</f>
        <v>0</v>
      </c>
      <c r="Q31" s="338">
        <f t="shared" si="1"/>
        <v>1.0146273685996503</v>
      </c>
      <c r="R31" s="274">
        <f>ROUND(VLOOKUP(MID($E31,4,3),'Wochentag F(WT)'!$B$7:$J$22,R$9,0),4)</f>
        <v>1</v>
      </c>
      <c r="S31" s="274">
        <f>ROUND(VLOOKUP(MID($E31,4,3),'Wochentag F(WT)'!$B$7:$J$22,S$9,0),4)</f>
        <v>1</v>
      </c>
      <c r="T31" s="274">
        <f>ROUND(VLOOKUP(MID($E31,4,3),'Wochentag F(WT)'!$B$7:$J$22,T$9,0),4)</f>
        <v>1</v>
      </c>
      <c r="U31" s="274">
        <f>ROUND(VLOOKUP(MID($E31,4,3),'Wochentag F(WT)'!$B$7:$J$22,U$9,0),4)</f>
        <v>1</v>
      </c>
      <c r="V31" s="274">
        <f>ROUND(VLOOKUP(MID($E31,4,3),'Wochentag F(WT)'!$B$7:$J$22,V$9,0),4)</f>
        <v>1</v>
      </c>
      <c r="W31" s="274">
        <f>ROUND(VLOOKUP(MID($E31,4,3),'Wochentag F(WT)'!$B$7:$J$22,W$9,0),4)</f>
        <v>1</v>
      </c>
      <c r="X31" s="275">
        <f t="shared" si="2"/>
        <v>1</v>
      </c>
      <c r="Y31" s="292"/>
    </row>
    <row r="32" spans="2:26" s="142" customFormat="1">
      <c r="B32" s="143">
        <v>21</v>
      </c>
      <c r="C32" s="144" t="str">
        <f t="shared" si="0"/>
        <v>OGE/OGR</v>
      </c>
      <c r="D32" s="62" t="s">
        <v>246</v>
      </c>
      <c r="E32" s="165" t="s">
        <v>664</v>
      </c>
      <c r="F32" s="296" t="str">
        <f>VLOOKUP($E32,'BDEW-Standard'!$B$3:$M$158,F$9,0)</f>
        <v>BA3</v>
      </c>
      <c r="H32" s="273">
        <f>ROUND(VLOOKUP($E32,'BDEW-Standard'!$B$3:$M$158,H$9,0),7)</f>
        <v>0.62619619999999998</v>
      </c>
      <c r="I32" s="273">
        <f>ROUND(VLOOKUP($E32,'BDEW-Standard'!$B$3:$M$158,I$9,0),7)</f>
        <v>-33</v>
      </c>
      <c r="J32" s="273">
        <f>ROUND(VLOOKUP($E32,'BDEW-Standard'!$B$3:$M$158,J$9,0),7)</f>
        <v>5.7212303000000002</v>
      </c>
      <c r="K32" s="273">
        <f>ROUND(VLOOKUP($E32,'BDEW-Standard'!$B$3:$M$158,K$9,0),7)</f>
        <v>0.78556550000000003</v>
      </c>
      <c r="L32" s="337">
        <f>ROUND(VLOOKUP($E32,'BDEW-Standard'!$B$3:$M$158,L$9,0),1)</f>
        <v>40</v>
      </c>
      <c r="M32" s="273">
        <f>ROUND(VLOOKUP($E32,'BDEW-Standard'!$B$3:$M$158,M$9,0),7)</f>
        <v>0</v>
      </c>
      <c r="N32" s="273">
        <f>ROUND(VLOOKUP($E32,'BDEW-Standard'!$B$3:$M$158,N$9,0),7)</f>
        <v>0</v>
      </c>
      <c r="O32" s="273">
        <f>ROUND(VLOOKUP($E32,'BDEW-Standard'!$B$3:$M$158,O$9,0),7)</f>
        <v>0</v>
      </c>
      <c r="P32" s="273">
        <f>ROUND(VLOOKUP($E32,'BDEW-Standard'!$B$3:$M$158,P$9,0),7)</f>
        <v>0</v>
      </c>
      <c r="Q32" s="338">
        <f t="shared" si="1"/>
        <v>1.0711738317583412</v>
      </c>
      <c r="R32" s="274">
        <f>ROUND(VLOOKUP(MID($E32,4,3),'Wochentag F(WT)'!$B$7:$J$22,R$9,0),4)</f>
        <v>1.0848</v>
      </c>
      <c r="S32" s="274">
        <f>ROUND(VLOOKUP(MID($E32,4,3),'Wochentag F(WT)'!$B$7:$J$22,S$9,0),4)</f>
        <v>1.1211</v>
      </c>
      <c r="T32" s="274">
        <f>ROUND(VLOOKUP(MID($E32,4,3),'Wochentag F(WT)'!$B$7:$J$22,T$9,0),4)</f>
        <v>1.0769</v>
      </c>
      <c r="U32" s="274">
        <f>ROUND(VLOOKUP(MID($E32,4,3),'Wochentag F(WT)'!$B$7:$J$22,U$9,0),4)</f>
        <v>1.1353</v>
      </c>
      <c r="V32" s="274">
        <f>ROUND(VLOOKUP(MID($E32,4,3),'Wochentag F(WT)'!$B$7:$J$22,V$9,0),4)</f>
        <v>1.1402000000000001</v>
      </c>
      <c r="W32" s="274">
        <f>ROUND(VLOOKUP(MID($E32,4,3),'Wochentag F(WT)'!$B$7:$J$22,W$9,0),4)</f>
        <v>0.48520000000000002</v>
      </c>
      <c r="X32" s="275">
        <f t="shared" si="2"/>
        <v>0.95650000000000013</v>
      </c>
      <c r="Y32" s="292"/>
    </row>
    <row r="33" spans="2:25" s="142" customFormat="1">
      <c r="B33" s="143">
        <v>22</v>
      </c>
      <c r="C33" s="144" t="str">
        <f t="shared" si="0"/>
        <v>OGE/OGR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OGE/OGR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OGE/OGR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OGE/OGR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OGE/OGR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OGE/OGR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OGE/OGR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OGE/OGR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OGE/OGR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6D4"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Z25" sqref="Z2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Licht-, Kraft- und Wasserwerke Kitzingen GmbH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OGE/OGR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9870033400001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581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>
        <v>1</v>
      </c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>
        <v>1</v>
      </c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>
        <v>1</v>
      </c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543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ColWidth="11.42578125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543</v>
      </c>
    </row>
    <row r="2" spans="1:16">
      <c r="A2" s="233"/>
      <c r="B2" s="232" t="s">
        <v>456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Visconto</cp:lastModifiedBy>
  <cp:lastPrinted>2015-03-20T22:59:10Z</cp:lastPrinted>
  <dcterms:created xsi:type="dcterms:W3CDTF">2015-01-15T05:25:41Z</dcterms:created>
  <dcterms:modified xsi:type="dcterms:W3CDTF">2018-07-19T07:05:28Z</dcterms:modified>
</cp:coreProperties>
</file>